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Общий зачёт" sheetId="1" r:id="rId1"/>
    <sheet name="1-й этап" sheetId="2" r:id="rId2"/>
    <sheet name="2-й этап" sheetId="3" r:id="rId3"/>
    <sheet name="3-й этап" sheetId="4" r:id="rId4"/>
    <sheet name="4-й этап" sheetId="5" r:id="rId5"/>
    <sheet name="5-й этап" sheetId="6" r:id="rId6"/>
    <sheet name="6-й этап" sheetId="7" r:id="rId7"/>
    <sheet name="7-й этап" sheetId="8" r:id="rId8"/>
    <sheet name="8-й этап" sheetId="9" r:id="rId9"/>
    <sheet name="9-й этап" sheetId="10" r:id="rId10"/>
  </sheets>
  <definedNames/>
  <calcPr fullCalcOnLoad="1"/>
</workbook>
</file>

<file path=xl/sharedStrings.xml><?xml version="1.0" encoding="utf-8"?>
<sst xmlns="http://schemas.openxmlformats.org/spreadsheetml/2006/main" count="406" uniqueCount="98">
  <si>
    <t>Итоги  квалификаций:</t>
  </si>
  <si>
    <t>№</t>
  </si>
  <si>
    <t>Сумма</t>
  </si>
  <si>
    <t>Девятилов А.</t>
  </si>
  <si>
    <t>Волков В.</t>
  </si>
  <si>
    <t>Хохлов А.</t>
  </si>
  <si>
    <t>Копыльцов К.</t>
  </si>
  <si>
    <t>Копыльцова С.</t>
  </si>
  <si>
    <t>1-й этап</t>
  </si>
  <si>
    <t>Пономарёв Е.</t>
  </si>
  <si>
    <t>Грязин Ю.</t>
  </si>
  <si>
    <t>Поторочин В.</t>
  </si>
  <si>
    <t>Хохлов О.</t>
  </si>
  <si>
    <t>Журавлёв С.</t>
  </si>
  <si>
    <t>Яковкин А.</t>
  </si>
  <si>
    <t>Участник</t>
  </si>
  <si>
    <t>Место</t>
  </si>
  <si>
    <t>Очки</t>
  </si>
  <si>
    <t>Бурашников С.</t>
  </si>
  <si>
    <t>Гущин А.</t>
  </si>
  <si>
    <t>Спортивный зачёт</t>
  </si>
  <si>
    <t>Петров С.</t>
  </si>
  <si>
    <t>2-й этап</t>
  </si>
  <si>
    <t>3-й этап</t>
  </si>
  <si>
    <t>Резниченко А.</t>
  </si>
  <si>
    <t>4-й этап</t>
  </si>
  <si>
    <t>5-й этап</t>
  </si>
  <si>
    <r>
      <t xml:space="preserve">1-4 </t>
    </r>
    <r>
      <rPr>
        <b/>
        <sz val="10"/>
        <color indexed="8"/>
        <rFont val="Calibri"/>
        <family val="2"/>
      </rPr>
      <t>этапы</t>
    </r>
  </si>
  <si>
    <t>6-й этап</t>
  </si>
  <si>
    <t>Чистин А.</t>
  </si>
  <si>
    <t>Логашёв А.</t>
  </si>
  <si>
    <t>Кукшинов Р.</t>
  </si>
  <si>
    <t>Сухов В.</t>
  </si>
  <si>
    <r>
      <t xml:space="preserve">1-5 </t>
    </r>
    <r>
      <rPr>
        <b/>
        <sz val="10"/>
        <color indexed="8"/>
        <rFont val="Calibri"/>
        <family val="2"/>
      </rPr>
      <t>этапы</t>
    </r>
  </si>
  <si>
    <t>7-й этап</t>
  </si>
  <si>
    <r>
      <t xml:space="preserve">1-6 </t>
    </r>
    <r>
      <rPr>
        <b/>
        <sz val="10"/>
        <color indexed="8"/>
        <rFont val="Calibri"/>
        <family val="2"/>
      </rPr>
      <t>этапы</t>
    </r>
  </si>
  <si>
    <t>8-й этап</t>
  </si>
  <si>
    <r>
      <t xml:space="preserve">1-7 </t>
    </r>
    <r>
      <rPr>
        <b/>
        <sz val="10"/>
        <color indexed="8"/>
        <rFont val="Calibri"/>
        <family val="2"/>
      </rPr>
      <t>этапы</t>
    </r>
  </si>
  <si>
    <t>Бонус</t>
  </si>
  <si>
    <t>Сумма СГФ</t>
  </si>
  <si>
    <t>Гренкевич М.</t>
  </si>
  <si>
    <t>Мнацаканов М.</t>
  </si>
  <si>
    <t>Киселёв В.</t>
  </si>
  <si>
    <t>Лозюк С.</t>
  </si>
  <si>
    <t>Пакулин Е.</t>
  </si>
  <si>
    <t>Старков А.</t>
  </si>
  <si>
    <t>Носов Ю.</t>
  </si>
  <si>
    <t>Ефремов О.</t>
  </si>
  <si>
    <t>Пражак Н.</t>
  </si>
  <si>
    <t>Мнацаканова Е.</t>
  </si>
  <si>
    <t>Беленький М.</t>
  </si>
  <si>
    <r>
      <t xml:space="preserve">1-8 </t>
    </r>
    <r>
      <rPr>
        <b/>
        <sz val="10"/>
        <color indexed="8"/>
        <rFont val="Calibri"/>
        <family val="2"/>
      </rPr>
      <t>этапы</t>
    </r>
  </si>
  <si>
    <t>9-й этап</t>
  </si>
  <si>
    <t>Лига Мастеров 2017</t>
  </si>
  <si>
    <t>Кравченко М.</t>
  </si>
  <si>
    <t>Парахневич А.</t>
  </si>
  <si>
    <t>Яковкина Т.</t>
  </si>
  <si>
    <t>Пономарёва А.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</si>
  <si>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</si>
  <si>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</si>
  <si>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</si>
  <si>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</si>
  <si>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</si>
  <si>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</si>
  <si>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</si>
  <si>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</si>
  <si>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</si>
  <si>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Кравченко Марина</t>
  </si>
  <si>
    <t>Хохлов Александр</t>
  </si>
  <si>
    <t>Мнацаканов Михаил</t>
  </si>
  <si>
    <t>Волков Василий</t>
  </si>
  <si>
    <t>Чистин Андрей</t>
  </si>
  <si>
    <t>Грязин Юрий</t>
  </si>
  <si>
    <t>Петров Сергей</t>
  </si>
  <si>
    <t>Девятилов Александр</t>
  </si>
  <si>
    <t>Поторочин Владимир</t>
  </si>
  <si>
    <t>Логашёв Алексей</t>
  </si>
  <si>
    <t>Пономарёв Евгений</t>
  </si>
  <si>
    <t>Парахневич Андрей</t>
  </si>
  <si>
    <t>Бурашников Сергей</t>
  </si>
  <si>
    <t>Хохлов Олег</t>
  </si>
  <si>
    <t>Журавлёв Сергей</t>
  </si>
  <si>
    <t>Носов Юрий</t>
  </si>
  <si>
    <t>Гущин Андрей</t>
  </si>
  <si>
    <t>Беленький Михаил</t>
  </si>
  <si>
    <t>Яковкин Андрей</t>
  </si>
  <si>
    <t>Пономарёва Анастасия</t>
  </si>
  <si>
    <t>Яковкина Татьяна</t>
  </si>
  <si>
    <t>Мнацаканова Екатерина</t>
  </si>
  <si>
    <t>Пражак Наталья</t>
  </si>
  <si>
    <t>Киселёв Владимир</t>
  </si>
  <si>
    <t>Кукшинов Рамиль</t>
  </si>
  <si>
    <t>Общий рейтинг</t>
  </si>
  <si>
    <t>Нестеров К.</t>
  </si>
  <si>
    <t>Корнышов Ю.</t>
  </si>
  <si>
    <t>Бондарев О.</t>
  </si>
  <si>
    <t>Загуменный В.</t>
  </si>
  <si>
    <t>Оглы Ян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</si>
</sst>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55" fillId="0" borderId="21" xfId="0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16" fontId="55" fillId="0" borderId="25" xfId="0" applyNumberFormat="1" applyFont="1" applyBorder="1" applyAlignment="1">
      <alignment horizontal="center"/>
    </xf>
    <xf numFmtId="16" fontId="55" fillId="0" borderId="26" xfId="0" applyNumberFormat="1" applyFont="1" applyBorder="1" applyAlignment="1">
      <alignment horizontal="center"/>
    </xf>
    <xf numFmtId="16" fontId="55" fillId="0" borderId="22" xfId="0" applyNumberFormat="1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4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177" fontId="0" fillId="0" borderId="20" xfId="0" applyNumberFormat="1" applyBorder="1" applyAlignment="1">
      <alignment vertical="center"/>
    </xf>
    <xf numFmtId="177" fontId="55" fillId="0" borderId="21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6" fontId="55" fillId="0" borderId="25" xfId="0" applyNumberFormat="1" applyFont="1" applyBorder="1" applyAlignment="1">
      <alignment horizontal="center" vertical="center"/>
    </xf>
    <xf numFmtId="16" fontId="55" fillId="0" borderId="26" xfId="0" applyNumberFormat="1" applyFont="1" applyBorder="1" applyAlignment="1">
      <alignment horizontal="center" vertical="center"/>
    </xf>
    <xf numFmtId="16" fontId="55" fillId="0" borderId="22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5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6" fontId="42" fillId="0" borderId="26" xfId="0" applyNumberFormat="1" applyFont="1" applyBorder="1" applyAlignment="1">
      <alignment horizontal="center" vertical="center"/>
    </xf>
    <xf numFmtId="16" fontId="42" fillId="0" borderId="22" xfId="0" applyNumberFormat="1" applyFont="1" applyBorder="1" applyAlignment="1">
      <alignment horizontal="center" vertical="center"/>
    </xf>
    <xf numFmtId="16" fontId="42" fillId="0" borderId="25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33" borderId="38" xfId="0" applyFont="1" applyFill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77" fontId="57" fillId="0" borderId="20" xfId="0" applyNumberFormat="1" applyFont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2" sqref="A2:U2"/>
    </sheetView>
  </sheetViews>
  <sheetFormatPr defaultColWidth="9.140625" defaultRowHeight="15"/>
  <cols>
    <col min="1" max="1" width="4.8515625" style="175" customWidth="1"/>
    <col min="2" max="2" width="23.7109375" style="181" customWidth="1"/>
    <col min="3" max="3" width="6.00390625" style="74" customWidth="1"/>
    <col min="4" max="4" width="6.00390625" style="70" customWidth="1"/>
    <col min="5" max="5" width="6.00390625" style="74" customWidth="1"/>
    <col min="6" max="20" width="6.00390625" style="70" customWidth="1"/>
    <col min="21" max="21" width="9.140625" style="155" customWidth="1"/>
    <col min="22" max="16384" width="9.140625" style="70" customWidth="1"/>
  </cols>
  <sheetData>
    <row r="1" spans="1:21" ht="21">
      <c r="A1" s="236" t="s">
        <v>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</row>
    <row r="2" spans="1:21" s="71" customFormat="1" ht="18.75">
      <c r="A2" s="237" t="s">
        <v>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1" ht="8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ht="21.75" customHeight="1">
      <c r="A4" s="237" t="s">
        <v>92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1" ht="10.5" customHeight="1" thickBo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0" s="187" customFormat="1" ht="12.75" customHeight="1" thickBot="1">
      <c r="A6" s="175"/>
      <c r="C6" s="238" t="s">
        <v>58</v>
      </c>
      <c r="D6" s="239"/>
      <c r="E6" s="238" t="s">
        <v>59</v>
      </c>
      <c r="F6" s="239"/>
      <c r="G6" s="238" t="s">
        <v>60</v>
      </c>
      <c r="H6" s="239"/>
      <c r="I6" s="238" t="s">
        <v>61</v>
      </c>
      <c r="J6" s="239"/>
      <c r="K6" s="238" t="s">
        <v>62</v>
      </c>
      <c r="L6" s="239"/>
      <c r="M6" s="238" t="s">
        <v>63</v>
      </c>
      <c r="N6" s="239"/>
      <c r="O6" s="238" t="s">
        <v>64</v>
      </c>
      <c r="P6" s="239"/>
      <c r="Q6" s="238" t="s">
        <v>65</v>
      </c>
      <c r="R6" s="239"/>
      <c r="S6" s="238" t="s">
        <v>66</v>
      </c>
      <c r="T6" s="239"/>
    </row>
    <row r="7" spans="1:21" s="187" customFormat="1" ht="17.25" customHeight="1" thickBot="1">
      <c r="A7" s="176" t="s">
        <v>1</v>
      </c>
      <c r="B7" s="176" t="s">
        <v>15</v>
      </c>
      <c r="C7" s="188" t="s">
        <v>16</v>
      </c>
      <c r="D7" s="189" t="s">
        <v>17</v>
      </c>
      <c r="E7" s="188" t="s">
        <v>16</v>
      </c>
      <c r="F7" s="189" t="s">
        <v>17</v>
      </c>
      <c r="G7" s="188" t="s">
        <v>16</v>
      </c>
      <c r="H7" s="189" t="s">
        <v>17</v>
      </c>
      <c r="I7" s="190" t="s">
        <v>16</v>
      </c>
      <c r="J7" s="189" t="s">
        <v>17</v>
      </c>
      <c r="K7" s="190" t="s">
        <v>16</v>
      </c>
      <c r="L7" s="189" t="s">
        <v>17</v>
      </c>
      <c r="M7" s="190" t="s">
        <v>16</v>
      </c>
      <c r="N7" s="189" t="s">
        <v>17</v>
      </c>
      <c r="O7" s="190" t="s">
        <v>16</v>
      </c>
      <c r="P7" s="189" t="s">
        <v>17</v>
      </c>
      <c r="Q7" s="190" t="s">
        <v>16</v>
      </c>
      <c r="R7" s="189" t="s">
        <v>17</v>
      </c>
      <c r="S7" s="190" t="s">
        <v>16</v>
      </c>
      <c r="T7" s="189" t="s">
        <v>17</v>
      </c>
      <c r="U7" s="186" t="s">
        <v>2</v>
      </c>
    </row>
    <row r="8" spans="1:22" ht="19.5" customHeight="1">
      <c r="A8" s="177">
        <v>1</v>
      </c>
      <c r="B8" s="182" t="s">
        <v>67</v>
      </c>
      <c r="C8" s="191">
        <v>1</v>
      </c>
      <c r="D8" s="192">
        <v>25</v>
      </c>
      <c r="E8" s="191"/>
      <c r="F8" s="192"/>
      <c r="G8" s="191"/>
      <c r="H8" s="192"/>
      <c r="I8" s="193"/>
      <c r="J8" s="194"/>
      <c r="K8" s="193"/>
      <c r="L8" s="194"/>
      <c r="M8" s="193"/>
      <c r="N8" s="194"/>
      <c r="O8" s="193"/>
      <c r="P8" s="194"/>
      <c r="Q8" s="193"/>
      <c r="R8" s="194"/>
      <c r="S8" s="193"/>
      <c r="T8" s="195"/>
      <c r="U8" s="174">
        <f>D8+F8+H8+J8+L8+N8+P8+R8+T8</f>
        <v>25</v>
      </c>
      <c r="V8" s="95"/>
    </row>
    <row r="9" spans="1:22" ht="19.5" customHeight="1">
      <c r="A9" s="178">
        <v>2</v>
      </c>
      <c r="B9" s="183" t="s">
        <v>68</v>
      </c>
      <c r="C9" s="196">
        <v>2</v>
      </c>
      <c r="D9" s="197">
        <v>19</v>
      </c>
      <c r="E9" s="196"/>
      <c r="F9" s="197"/>
      <c r="G9" s="196"/>
      <c r="H9" s="197"/>
      <c r="I9" s="198"/>
      <c r="J9" s="199"/>
      <c r="K9" s="198"/>
      <c r="L9" s="199"/>
      <c r="M9" s="198"/>
      <c r="N9" s="199"/>
      <c r="O9" s="198"/>
      <c r="P9" s="199"/>
      <c r="Q9" s="198"/>
      <c r="R9" s="199"/>
      <c r="S9" s="198"/>
      <c r="T9" s="200"/>
      <c r="U9" s="96">
        <f aca="true" t="shared" si="0" ref="U9:U32">D9+F9+H9+J9+L9+N9+P9+R9+T9</f>
        <v>19</v>
      </c>
      <c r="V9" s="95"/>
    </row>
    <row r="10" spans="1:22" ht="19.5" customHeight="1">
      <c r="A10" s="178">
        <v>3</v>
      </c>
      <c r="B10" s="183" t="s">
        <v>69</v>
      </c>
      <c r="C10" s="196">
        <v>3</v>
      </c>
      <c r="D10" s="197">
        <v>15</v>
      </c>
      <c r="E10" s="196"/>
      <c r="F10" s="197"/>
      <c r="G10" s="196"/>
      <c r="H10" s="197"/>
      <c r="I10" s="198"/>
      <c r="J10" s="199"/>
      <c r="K10" s="198"/>
      <c r="L10" s="199"/>
      <c r="M10" s="198"/>
      <c r="N10" s="199"/>
      <c r="O10" s="198"/>
      <c r="P10" s="199"/>
      <c r="Q10" s="198"/>
      <c r="R10" s="199"/>
      <c r="S10" s="198"/>
      <c r="T10" s="200"/>
      <c r="U10" s="96">
        <f t="shared" si="0"/>
        <v>15</v>
      </c>
      <c r="V10" s="95"/>
    </row>
    <row r="11" spans="1:22" ht="19.5" customHeight="1">
      <c r="A11" s="178">
        <v>4</v>
      </c>
      <c r="B11" s="183" t="s">
        <v>70</v>
      </c>
      <c r="C11" s="196">
        <v>4</v>
      </c>
      <c r="D11" s="197">
        <v>12</v>
      </c>
      <c r="E11" s="196"/>
      <c r="F11" s="197"/>
      <c r="G11" s="196"/>
      <c r="H11" s="197"/>
      <c r="I11" s="198"/>
      <c r="J11" s="199"/>
      <c r="K11" s="198"/>
      <c r="L11" s="199"/>
      <c r="M11" s="198"/>
      <c r="N11" s="199"/>
      <c r="O11" s="198"/>
      <c r="P11" s="199"/>
      <c r="Q11" s="198"/>
      <c r="R11" s="199"/>
      <c r="S11" s="198"/>
      <c r="T11" s="200"/>
      <c r="U11" s="96">
        <f t="shared" si="0"/>
        <v>12</v>
      </c>
      <c r="V11" s="95"/>
    </row>
    <row r="12" spans="1:22" ht="19.5" customHeight="1">
      <c r="A12" s="178">
        <v>5</v>
      </c>
      <c r="B12" s="183" t="s">
        <v>71</v>
      </c>
      <c r="C12" s="196">
        <v>5</v>
      </c>
      <c r="D12" s="197">
        <v>10</v>
      </c>
      <c r="E12" s="196"/>
      <c r="F12" s="197"/>
      <c r="G12" s="196"/>
      <c r="H12" s="197"/>
      <c r="I12" s="198"/>
      <c r="J12" s="199"/>
      <c r="K12" s="198"/>
      <c r="L12" s="199"/>
      <c r="M12" s="198"/>
      <c r="N12" s="199"/>
      <c r="O12" s="198"/>
      <c r="P12" s="199"/>
      <c r="Q12" s="198"/>
      <c r="R12" s="199"/>
      <c r="S12" s="198"/>
      <c r="T12" s="200"/>
      <c r="U12" s="96">
        <f t="shared" si="0"/>
        <v>10</v>
      </c>
      <c r="V12" s="95"/>
    </row>
    <row r="13" spans="1:22" ht="19.5" customHeight="1">
      <c r="A13" s="178">
        <v>6</v>
      </c>
      <c r="B13" s="183" t="s">
        <v>72</v>
      </c>
      <c r="C13" s="196">
        <v>6</v>
      </c>
      <c r="D13" s="197">
        <v>8</v>
      </c>
      <c r="E13" s="196"/>
      <c r="F13" s="197"/>
      <c r="G13" s="196"/>
      <c r="H13" s="197"/>
      <c r="I13" s="198"/>
      <c r="J13" s="199"/>
      <c r="K13" s="198"/>
      <c r="L13" s="199"/>
      <c r="M13" s="198"/>
      <c r="N13" s="199"/>
      <c r="O13" s="198"/>
      <c r="P13" s="199"/>
      <c r="Q13" s="198"/>
      <c r="R13" s="199"/>
      <c r="S13" s="198"/>
      <c r="T13" s="200"/>
      <c r="U13" s="96">
        <f t="shared" si="0"/>
        <v>8</v>
      </c>
      <c r="V13" s="95"/>
    </row>
    <row r="14" spans="1:22" ht="19.5" customHeight="1">
      <c r="A14" s="178">
        <v>7</v>
      </c>
      <c r="B14" s="183" t="s">
        <v>73</v>
      </c>
      <c r="C14" s="196">
        <v>7</v>
      </c>
      <c r="D14" s="197">
        <v>7</v>
      </c>
      <c r="E14" s="196"/>
      <c r="F14" s="197"/>
      <c r="G14" s="196"/>
      <c r="H14" s="197"/>
      <c r="I14" s="198"/>
      <c r="J14" s="199"/>
      <c r="K14" s="198"/>
      <c r="L14" s="199"/>
      <c r="M14" s="198"/>
      <c r="N14" s="199"/>
      <c r="O14" s="198"/>
      <c r="P14" s="199"/>
      <c r="Q14" s="198"/>
      <c r="R14" s="199"/>
      <c r="S14" s="198"/>
      <c r="T14" s="200"/>
      <c r="U14" s="96">
        <f t="shared" si="0"/>
        <v>7</v>
      </c>
      <c r="V14" s="95"/>
    </row>
    <row r="15" spans="1:22" ht="19.5" customHeight="1">
      <c r="A15" s="178">
        <v>8</v>
      </c>
      <c r="B15" s="183" t="s">
        <v>74</v>
      </c>
      <c r="C15" s="196">
        <v>8</v>
      </c>
      <c r="D15" s="197">
        <v>6</v>
      </c>
      <c r="E15" s="196"/>
      <c r="F15" s="197"/>
      <c r="G15" s="196"/>
      <c r="H15" s="197"/>
      <c r="I15" s="198"/>
      <c r="J15" s="199"/>
      <c r="K15" s="198"/>
      <c r="L15" s="199"/>
      <c r="M15" s="198"/>
      <c r="N15" s="199"/>
      <c r="O15" s="198"/>
      <c r="P15" s="199"/>
      <c r="Q15" s="198"/>
      <c r="R15" s="199"/>
      <c r="S15" s="198"/>
      <c r="T15" s="200"/>
      <c r="U15" s="96">
        <f t="shared" si="0"/>
        <v>6</v>
      </c>
      <c r="V15" s="95"/>
    </row>
    <row r="16" spans="1:21" ht="19.5" customHeight="1">
      <c r="A16" s="178">
        <v>9</v>
      </c>
      <c r="B16" s="183" t="s">
        <v>75</v>
      </c>
      <c r="C16" s="196">
        <v>9</v>
      </c>
      <c r="D16" s="197">
        <v>5</v>
      </c>
      <c r="E16" s="196"/>
      <c r="F16" s="197"/>
      <c r="G16" s="196"/>
      <c r="H16" s="197"/>
      <c r="I16" s="198"/>
      <c r="J16" s="199"/>
      <c r="K16" s="198"/>
      <c r="L16" s="199"/>
      <c r="M16" s="198"/>
      <c r="N16" s="199"/>
      <c r="O16" s="198"/>
      <c r="P16" s="199"/>
      <c r="Q16" s="198"/>
      <c r="R16" s="199"/>
      <c r="S16" s="198"/>
      <c r="T16" s="200"/>
      <c r="U16" s="96">
        <f t="shared" si="0"/>
        <v>5</v>
      </c>
    </row>
    <row r="17" spans="1:21" ht="19.5" customHeight="1">
      <c r="A17" s="178">
        <v>10</v>
      </c>
      <c r="B17" s="183" t="s">
        <v>76</v>
      </c>
      <c r="C17" s="196">
        <v>10</v>
      </c>
      <c r="D17" s="197">
        <v>4</v>
      </c>
      <c r="E17" s="196"/>
      <c r="F17" s="197"/>
      <c r="G17" s="196"/>
      <c r="H17" s="197"/>
      <c r="I17" s="198"/>
      <c r="J17" s="199"/>
      <c r="K17" s="198"/>
      <c r="L17" s="199"/>
      <c r="M17" s="198"/>
      <c r="N17" s="199"/>
      <c r="O17" s="198"/>
      <c r="P17" s="199"/>
      <c r="Q17" s="198"/>
      <c r="R17" s="199"/>
      <c r="S17" s="198"/>
      <c r="T17" s="200"/>
      <c r="U17" s="96">
        <f t="shared" si="0"/>
        <v>4</v>
      </c>
    </row>
    <row r="18" spans="1:21" ht="19.5" customHeight="1">
      <c r="A18" s="177">
        <v>11</v>
      </c>
      <c r="B18" s="183" t="s">
        <v>77</v>
      </c>
      <c r="C18" s="201">
        <v>11</v>
      </c>
      <c r="D18" s="202">
        <v>3</v>
      </c>
      <c r="E18" s="201"/>
      <c r="F18" s="202"/>
      <c r="G18" s="201"/>
      <c r="H18" s="202"/>
      <c r="I18" s="203"/>
      <c r="J18" s="204"/>
      <c r="K18" s="203"/>
      <c r="L18" s="204"/>
      <c r="M18" s="203"/>
      <c r="N18" s="204"/>
      <c r="O18" s="203"/>
      <c r="P18" s="204"/>
      <c r="Q18" s="203"/>
      <c r="R18" s="204"/>
      <c r="S18" s="203"/>
      <c r="T18" s="205"/>
      <c r="U18" s="96">
        <f t="shared" si="0"/>
        <v>3</v>
      </c>
    </row>
    <row r="19" spans="1:21" ht="19.5" customHeight="1">
      <c r="A19" s="178">
        <v>12</v>
      </c>
      <c r="B19" s="183" t="s">
        <v>78</v>
      </c>
      <c r="C19" s="201">
        <v>12</v>
      </c>
      <c r="D19" s="202">
        <v>2</v>
      </c>
      <c r="E19" s="201"/>
      <c r="F19" s="202"/>
      <c r="G19" s="201"/>
      <c r="H19" s="202"/>
      <c r="I19" s="203"/>
      <c r="J19" s="204"/>
      <c r="K19" s="203"/>
      <c r="L19" s="204"/>
      <c r="M19" s="203"/>
      <c r="N19" s="204"/>
      <c r="O19" s="203"/>
      <c r="P19" s="204"/>
      <c r="Q19" s="203"/>
      <c r="R19" s="204"/>
      <c r="S19" s="203"/>
      <c r="T19" s="205"/>
      <c r="U19" s="96">
        <f t="shared" si="0"/>
        <v>2</v>
      </c>
    </row>
    <row r="20" spans="1:21" ht="19.5" customHeight="1">
      <c r="A20" s="178">
        <v>13</v>
      </c>
      <c r="B20" s="183" t="s">
        <v>79</v>
      </c>
      <c r="C20" s="201">
        <v>13</v>
      </c>
      <c r="D20" s="202">
        <v>1</v>
      </c>
      <c r="E20" s="201"/>
      <c r="F20" s="202"/>
      <c r="G20" s="201"/>
      <c r="H20" s="202"/>
      <c r="I20" s="203"/>
      <c r="J20" s="204"/>
      <c r="K20" s="203"/>
      <c r="L20" s="204"/>
      <c r="M20" s="203"/>
      <c r="N20" s="204"/>
      <c r="O20" s="203"/>
      <c r="P20" s="204"/>
      <c r="Q20" s="203"/>
      <c r="R20" s="204"/>
      <c r="S20" s="203"/>
      <c r="T20" s="205"/>
      <c r="U20" s="96">
        <f t="shared" si="0"/>
        <v>1</v>
      </c>
    </row>
    <row r="21" spans="1:21" ht="19.5" customHeight="1">
      <c r="A21" s="178">
        <v>14</v>
      </c>
      <c r="B21" s="183" t="s">
        <v>80</v>
      </c>
      <c r="C21" s="201">
        <v>14</v>
      </c>
      <c r="D21" s="202">
        <v>1</v>
      </c>
      <c r="E21" s="201"/>
      <c r="F21" s="202"/>
      <c r="G21" s="201"/>
      <c r="H21" s="202"/>
      <c r="I21" s="203"/>
      <c r="J21" s="204"/>
      <c r="K21" s="203"/>
      <c r="L21" s="204"/>
      <c r="M21" s="203"/>
      <c r="N21" s="204"/>
      <c r="O21" s="203"/>
      <c r="P21" s="204"/>
      <c r="Q21" s="203"/>
      <c r="R21" s="204"/>
      <c r="S21" s="203"/>
      <c r="T21" s="205"/>
      <c r="U21" s="96">
        <f t="shared" si="0"/>
        <v>1</v>
      </c>
    </row>
    <row r="22" spans="1:21" ht="19.5" customHeight="1">
      <c r="A22" s="178">
        <v>15</v>
      </c>
      <c r="B22" s="183" t="s">
        <v>81</v>
      </c>
      <c r="C22" s="201">
        <v>15</v>
      </c>
      <c r="D22" s="202">
        <v>1</v>
      </c>
      <c r="E22" s="201"/>
      <c r="F22" s="202"/>
      <c r="G22" s="201"/>
      <c r="H22" s="202"/>
      <c r="I22" s="203"/>
      <c r="J22" s="204"/>
      <c r="K22" s="203"/>
      <c r="L22" s="204"/>
      <c r="M22" s="203"/>
      <c r="N22" s="204"/>
      <c r="O22" s="203"/>
      <c r="P22" s="204"/>
      <c r="Q22" s="203"/>
      <c r="R22" s="204"/>
      <c r="S22" s="203"/>
      <c r="T22" s="205"/>
      <c r="U22" s="96">
        <f t="shared" si="0"/>
        <v>1</v>
      </c>
    </row>
    <row r="23" spans="1:21" ht="19.5" customHeight="1">
      <c r="A23" s="178">
        <v>16</v>
      </c>
      <c r="B23" s="183" t="s">
        <v>82</v>
      </c>
      <c r="C23" s="201">
        <v>16</v>
      </c>
      <c r="D23" s="202">
        <v>1</v>
      </c>
      <c r="E23" s="201"/>
      <c r="F23" s="202"/>
      <c r="G23" s="201"/>
      <c r="H23" s="202"/>
      <c r="I23" s="203"/>
      <c r="J23" s="204"/>
      <c r="K23" s="203"/>
      <c r="L23" s="204"/>
      <c r="M23" s="203"/>
      <c r="N23" s="204"/>
      <c r="O23" s="203"/>
      <c r="P23" s="204"/>
      <c r="Q23" s="203"/>
      <c r="R23" s="204"/>
      <c r="S23" s="203"/>
      <c r="T23" s="205"/>
      <c r="U23" s="96">
        <f t="shared" si="0"/>
        <v>1</v>
      </c>
    </row>
    <row r="24" spans="1:21" ht="19.5" customHeight="1">
      <c r="A24" s="179">
        <v>17</v>
      </c>
      <c r="B24" s="183" t="s">
        <v>83</v>
      </c>
      <c r="C24" s="201">
        <v>17</v>
      </c>
      <c r="D24" s="202">
        <v>1</v>
      </c>
      <c r="E24" s="201"/>
      <c r="F24" s="202"/>
      <c r="G24" s="201"/>
      <c r="H24" s="202"/>
      <c r="I24" s="203"/>
      <c r="J24" s="204"/>
      <c r="K24" s="203"/>
      <c r="L24" s="204"/>
      <c r="M24" s="203"/>
      <c r="N24" s="204"/>
      <c r="O24" s="203"/>
      <c r="P24" s="204"/>
      <c r="Q24" s="203"/>
      <c r="R24" s="204"/>
      <c r="S24" s="203"/>
      <c r="T24" s="205"/>
      <c r="U24" s="96">
        <f t="shared" si="0"/>
        <v>1</v>
      </c>
    </row>
    <row r="25" spans="1:21" ht="19.5" customHeight="1">
      <c r="A25" s="179">
        <v>18</v>
      </c>
      <c r="B25" s="184" t="s">
        <v>84</v>
      </c>
      <c r="C25" s="201">
        <v>18</v>
      </c>
      <c r="D25" s="202">
        <v>1</v>
      </c>
      <c r="E25" s="201"/>
      <c r="F25" s="202"/>
      <c r="G25" s="201"/>
      <c r="H25" s="202"/>
      <c r="I25" s="203"/>
      <c r="J25" s="204"/>
      <c r="K25" s="203"/>
      <c r="L25" s="204"/>
      <c r="M25" s="203"/>
      <c r="N25" s="204"/>
      <c r="O25" s="203"/>
      <c r="P25" s="204"/>
      <c r="Q25" s="203"/>
      <c r="R25" s="204"/>
      <c r="S25" s="203"/>
      <c r="T25" s="205"/>
      <c r="U25" s="96">
        <f t="shared" si="0"/>
        <v>1</v>
      </c>
    </row>
    <row r="26" spans="1:21" ht="19.5" customHeight="1">
      <c r="A26" s="179">
        <v>19</v>
      </c>
      <c r="B26" s="184" t="s">
        <v>85</v>
      </c>
      <c r="C26" s="201">
        <v>19</v>
      </c>
      <c r="D26" s="202">
        <v>1</v>
      </c>
      <c r="E26" s="201"/>
      <c r="F26" s="202"/>
      <c r="G26" s="201"/>
      <c r="H26" s="202"/>
      <c r="I26" s="203"/>
      <c r="J26" s="204"/>
      <c r="K26" s="203"/>
      <c r="L26" s="204"/>
      <c r="M26" s="203"/>
      <c r="N26" s="204"/>
      <c r="O26" s="203"/>
      <c r="P26" s="204"/>
      <c r="Q26" s="203"/>
      <c r="R26" s="204"/>
      <c r="S26" s="203"/>
      <c r="T26" s="205"/>
      <c r="U26" s="96">
        <f t="shared" si="0"/>
        <v>1</v>
      </c>
    </row>
    <row r="27" spans="1:21" ht="19.5" customHeight="1">
      <c r="A27" s="179">
        <v>20</v>
      </c>
      <c r="B27" s="184" t="s">
        <v>86</v>
      </c>
      <c r="C27" s="201">
        <v>20</v>
      </c>
      <c r="D27" s="202">
        <v>1</v>
      </c>
      <c r="E27" s="201"/>
      <c r="F27" s="202"/>
      <c r="G27" s="201"/>
      <c r="H27" s="202"/>
      <c r="I27" s="203"/>
      <c r="J27" s="204"/>
      <c r="K27" s="203"/>
      <c r="L27" s="204"/>
      <c r="M27" s="203"/>
      <c r="N27" s="204"/>
      <c r="O27" s="203"/>
      <c r="P27" s="204"/>
      <c r="Q27" s="203"/>
      <c r="R27" s="204"/>
      <c r="S27" s="203"/>
      <c r="T27" s="205"/>
      <c r="U27" s="96">
        <f t="shared" si="0"/>
        <v>1</v>
      </c>
    </row>
    <row r="28" spans="1:21" ht="19.5" customHeight="1">
      <c r="A28" s="179">
        <v>21</v>
      </c>
      <c r="B28" s="184" t="s">
        <v>87</v>
      </c>
      <c r="C28" s="201">
        <v>21</v>
      </c>
      <c r="D28" s="202">
        <v>1</v>
      </c>
      <c r="E28" s="201"/>
      <c r="F28" s="202"/>
      <c r="G28" s="201"/>
      <c r="H28" s="202"/>
      <c r="I28" s="203"/>
      <c r="J28" s="204"/>
      <c r="K28" s="203"/>
      <c r="L28" s="204"/>
      <c r="M28" s="203"/>
      <c r="N28" s="204"/>
      <c r="O28" s="203"/>
      <c r="P28" s="204"/>
      <c r="Q28" s="203"/>
      <c r="R28" s="204"/>
      <c r="S28" s="203"/>
      <c r="T28" s="205"/>
      <c r="U28" s="96">
        <f t="shared" si="0"/>
        <v>1</v>
      </c>
    </row>
    <row r="29" spans="1:21" ht="19.5" customHeight="1">
      <c r="A29" s="179">
        <v>22</v>
      </c>
      <c r="B29" s="184" t="s">
        <v>88</v>
      </c>
      <c r="C29" s="201">
        <v>22</v>
      </c>
      <c r="D29" s="202">
        <v>1</v>
      </c>
      <c r="E29" s="201"/>
      <c r="F29" s="202"/>
      <c r="G29" s="201"/>
      <c r="H29" s="202"/>
      <c r="I29" s="203"/>
      <c r="J29" s="204"/>
      <c r="K29" s="203"/>
      <c r="L29" s="204"/>
      <c r="M29" s="203"/>
      <c r="N29" s="204"/>
      <c r="O29" s="203"/>
      <c r="P29" s="204"/>
      <c r="Q29" s="203"/>
      <c r="R29" s="204"/>
      <c r="S29" s="203"/>
      <c r="T29" s="205"/>
      <c r="U29" s="96">
        <f t="shared" si="0"/>
        <v>1</v>
      </c>
    </row>
    <row r="30" spans="1:21" ht="19.5" customHeight="1">
      <c r="A30" s="179">
        <v>23</v>
      </c>
      <c r="B30" s="184" t="s">
        <v>89</v>
      </c>
      <c r="C30" s="201">
        <v>23</v>
      </c>
      <c r="D30" s="202">
        <v>1</v>
      </c>
      <c r="E30" s="201"/>
      <c r="F30" s="202"/>
      <c r="G30" s="201"/>
      <c r="H30" s="202"/>
      <c r="I30" s="203"/>
      <c r="J30" s="204"/>
      <c r="K30" s="203"/>
      <c r="L30" s="204"/>
      <c r="M30" s="203"/>
      <c r="N30" s="204"/>
      <c r="O30" s="203"/>
      <c r="P30" s="204"/>
      <c r="Q30" s="203"/>
      <c r="R30" s="204"/>
      <c r="S30" s="203"/>
      <c r="T30" s="205"/>
      <c r="U30" s="96">
        <f t="shared" si="0"/>
        <v>1</v>
      </c>
    </row>
    <row r="31" spans="1:21" ht="19.5" customHeight="1">
      <c r="A31" s="179">
        <v>24</v>
      </c>
      <c r="B31" s="184" t="s">
        <v>90</v>
      </c>
      <c r="C31" s="201">
        <v>24</v>
      </c>
      <c r="D31" s="202">
        <v>1</v>
      </c>
      <c r="E31" s="201"/>
      <c r="F31" s="202"/>
      <c r="G31" s="201"/>
      <c r="H31" s="202"/>
      <c r="I31" s="203"/>
      <c r="J31" s="204"/>
      <c r="K31" s="203"/>
      <c r="L31" s="204"/>
      <c r="M31" s="203"/>
      <c r="N31" s="204"/>
      <c r="O31" s="203"/>
      <c r="P31" s="204"/>
      <c r="Q31" s="203"/>
      <c r="R31" s="204"/>
      <c r="S31" s="203"/>
      <c r="T31" s="205"/>
      <c r="U31" s="96">
        <f t="shared" si="0"/>
        <v>1</v>
      </c>
    </row>
    <row r="32" spans="1:21" ht="19.5" customHeight="1" thickBot="1">
      <c r="A32" s="180">
        <v>25</v>
      </c>
      <c r="B32" s="185" t="s">
        <v>91</v>
      </c>
      <c r="C32" s="206">
        <v>25</v>
      </c>
      <c r="D32" s="207">
        <v>1</v>
      </c>
      <c r="E32" s="206"/>
      <c r="F32" s="207"/>
      <c r="G32" s="206"/>
      <c r="H32" s="207"/>
      <c r="I32" s="208"/>
      <c r="J32" s="209"/>
      <c r="K32" s="208"/>
      <c r="L32" s="209"/>
      <c r="M32" s="208"/>
      <c r="N32" s="209"/>
      <c r="O32" s="208"/>
      <c r="P32" s="209"/>
      <c r="Q32" s="208"/>
      <c r="R32" s="209"/>
      <c r="S32" s="208"/>
      <c r="T32" s="210"/>
      <c r="U32" s="125">
        <f t="shared" si="0"/>
        <v>1</v>
      </c>
    </row>
    <row r="33" spans="3:8" ht="21">
      <c r="C33" s="136"/>
      <c r="D33" s="95"/>
      <c r="E33" s="136"/>
      <c r="F33" s="95"/>
      <c r="G33" s="95"/>
      <c r="H33" s="95"/>
    </row>
  </sheetData>
  <sheetProtection/>
  <mergeCells count="13">
    <mergeCell ref="O6:P6"/>
    <mergeCell ref="Q6:R6"/>
    <mergeCell ref="S6:T6"/>
    <mergeCell ref="A1:U1"/>
    <mergeCell ref="A2:U2"/>
    <mergeCell ref="A3:U3"/>
    <mergeCell ref="A4:U4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C8" sqref="C8:C37"/>
    </sheetView>
  </sheetViews>
  <sheetFormatPr defaultColWidth="9.140625" defaultRowHeight="15"/>
  <cols>
    <col min="1" max="1" width="4.8515625" style="73" customWidth="1"/>
    <col min="2" max="2" width="23.7109375" style="70" customWidth="1"/>
    <col min="3" max="3" width="8.28125" style="74" customWidth="1"/>
    <col min="4" max="4" width="8.7109375" style="70" customWidth="1"/>
    <col min="5" max="5" width="8.7109375" style="74" customWidth="1"/>
    <col min="6" max="7" width="8.7109375" style="70" customWidth="1"/>
    <col min="8" max="8" width="8.7109375" style="74" customWidth="1"/>
    <col min="9" max="12" width="8.7109375" style="70" customWidth="1"/>
    <col min="13" max="13" width="9.140625" style="70" customWidth="1"/>
    <col min="14" max="14" width="9.140625" style="139" hidden="1" customWidth="1"/>
    <col min="15" max="15" width="16.140625" style="144" hidden="1" customWidth="1"/>
    <col min="16" max="16384" width="9.140625" style="70" customWidth="1"/>
  </cols>
  <sheetData>
    <row r="1" spans="1:13" ht="18" customHeight="1">
      <c r="A1" s="242" t="s">
        <v>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5" s="71" customFormat="1" ht="15" customHeight="1">
      <c r="A2" s="237" t="s">
        <v>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39"/>
      <c r="O2" s="144"/>
    </row>
    <row r="3" spans="1:13" ht="14.25" customHeight="1">
      <c r="A3" s="237" t="s">
        <v>52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2" customHeight="1">
      <c r="A4" s="241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8.25" customHeight="1" thickBo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4:12" ht="15" customHeight="1" thickBot="1">
      <c r="D6" s="75"/>
      <c r="E6" s="76"/>
      <c r="F6" s="77"/>
      <c r="G6" s="75"/>
      <c r="H6" s="76"/>
      <c r="I6" s="77"/>
      <c r="J6" s="78"/>
      <c r="K6" s="76"/>
      <c r="L6" s="77"/>
    </row>
    <row r="7" spans="1:15" s="85" customFormat="1" ht="15.75" customHeight="1" thickBot="1">
      <c r="A7" s="79" t="s">
        <v>1</v>
      </c>
      <c r="B7" s="79" t="s">
        <v>15</v>
      </c>
      <c r="C7" s="80" t="s">
        <v>51</v>
      </c>
      <c r="D7" s="81" t="s">
        <v>2</v>
      </c>
      <c r="E7" s="82" t="s">
        <v>16</v>
      </c>
      <c r="F7" s="83" t="s">
        <v>17</v>
      </c>
      <c r="G7" s="81" t="s">
        <v>2</v>
      </c>
      <c r="H7" s="82" t="s">
        <v>16</v>
      </c>
      <c r="I7" s="83" t="s">
        <v>17</v>
      </c>
      <c r="J7" s="81" t="s">
        <v>2</v>
      </c>
      <c r="K7" s="82" t="s">
        <v>16</v>
      </c>
      <c r="L7" s="83" t="s">
        <v>17</v>
      </c>
      <c r="M7" s="140" t="s">
        <v>2</v>
      </c>
      <c r="N7" s="79" t="s">
        <v>38</v>
      </c>
      <c r="O7" s="141" t="s">
        <v>39</v>
      </c>
    </row>
    <row r="8" spans="1:15" ht="15.75" customHeight="1">
      <c r="A8" s="86">
        <v>1</v>
      </c>
      <c r="B8" s="137"/>
      <c r="C8" s="87"/>
      <c r="D8" s="88"/>
      <c r="E8" s="89"/>
      <c r="F8" s="90"/>
      <c r="G8" s="88"/>
      <c r="H8" s="89"/>
      <c r="I8" s="90"/>
      <c r="J8" s="91"/>
      <c r="K8" s="92"/>
      <c r="L8" s="93"/>
      <c r="M8" s="94">
        <f aca="true" t="shared" si="0" ref="M8:M15">F8+I8+L8+C8</f>
        <v>0</v>
      </c>
      <c r="N8" s="146">
        <v>70</v>
      </c>
      <c r="O8" s="94">
        <f>M8+N8</f>
        <v>70</v>
      </c>
    </row>
    <row r="9" spans="1:15" ht="15.75" customHeight="1">
      <c r="A9" s="96">
        <v>2</v>
      </c>
      <c r="B9" s="97"/>
      <c r="C9" s="98"/>
      <c r="D9" s="99"/>
      <c r="E9" s="100"/>
      <c r="F9" s="101"/>
      <c r="G9" s="99"/>
      <c r="H9" s="100"/>
      <c r="I9" s="101"/>
      <c r="J9" s="102"/>
      <c r="K9" s="103"/>
      <c r="L9" s="104"/>
      <c r="M9" s="105">
        <f t="shared" si="0"/>
        <v>0</v>
      </c>
      <c r="N9" s="147">
        <v>60</v>
      </c>
      <c r="O9" s="148">
        <f aca="true" t="shared" si="1" ref="O9:O15">M9+N9</f>
        <v>60</v>
      </c>
    </row>
    <row r="10" spans="1:15" ht="15.75" customHeight="1">
      <c r="A10" s="96">
        <v>3</v>
      </c>
      <c r="B10" s="97"/>
      <c r="C10" s="98"/>
      <c r="D10" s="99"/>
      <c r="E10" s="100"/>
      <c r="F10" s="101"/>
      <c r="G10" s="99"/>
      <c r="H10" s="100"/>
      <c r="I10" s="101"/>
      <c r="J10" s="102"/>
      <c r="K10" s="103"/>
      <c r="L10" s="104"/>
      <c r="M10" s="105">
        <f t="shared" si="0"/>
        <v>0</v>
      </c>
      <c r="N10" s="147">
        <v>50</v>
      </c>
      <c r="O10" s="148">
        <f t="shared" si="1"/>
        <v>50</v>
      </c>
    </row>
    <row r="11" spans="1:15" ht="15.75" customHeight="1">
      <c r="A11" s="96">
        <v>4</v>
      </c>
      <c r="B11" s="97"/>
      <c r="C11" s="98"/>
      <c r="D11" s="99"/>
      <c r="E11" s="100"/>
      <c r="F11" s="101"/>
      <c r="G11" s="99"/>
      <c r="H11" s="100"/>
      <c r="I11" s="101"/>
      <c r="J11" s="102"/>
      <c r="K11" s="103"/>
      <c r="L11" s="104"/>
      <c r="M11" s="105">
        <f t="shared" si="0"/>
        <v>0</v>
      </c>
      <c r="N11" s="147">
        <v>40</v>
      </c>
      <c r="O11" s="148">
        <f t="shared" si="1"/>
        <v>40</v>
      </c>
    </row>
    <row r="12" spans="1:15" ht="15.75" customHeight="1">
      <c r="A12" s="96">
        <v>5</v>
      </c>
      <c r="B12" s="97"/>
      <c r="C12" s="98"/>
      <c r="D12" s="99"/>
      <c r="E12" s="100"/>
      <c r="F12" s="101"/>
      <c r="G12" s="99"/>
      <c r="H12" s="100"/>
      <c r="I12" s="101"/>
      <c r="J12" s="102"/>
      <c r="K12" s="103"/>
      <c r="L12" s="104"/>
      <c r="M12" s="105">
        <f t="shared" si="0"/>
        <v>0</v>
      </c>
      <c r="N12" s="147">
        <v>30</v>
      </c>
      <c r="O12" s="148">
        <f t="shared" si="1"/>
        <v>30</v>
      </c>
    </row>
    <row r="13" spans="1:15" ht="15.75" customHeight="1">
      <c r="A13" s="96">
        <v>6</v>
      </c>
      <c r="B13" s="97"/>
      <c r="C13" s="98"/>
      <c r="D13" s="99"/>
      <c r="E13" s="100"/>
      <c r="F13" s="101"/>
      <c r="G13" s="99"/>
      <c r="H13" s="100"/>
      <c r="I13" s="101"/>
      <c r="J13" s="102"/>
      <c r="K13" s="103"/>
      <c r="L13" s="104"/>
      <c r="M13" s="105">
        <f t="shared" si="0"/>
        <v>0</v>
      </c>
      <c r="N13" s="147">
        <v>20</v>
      </c>
      <c r="O13" s="148">
        <f t="shared" si="1"/>
        <v>20</v>
      </c>
    </row>
    <row r="14" spans="1:15" ht="15.75" customHeight="1">
      <c r="A14" s="96">
        <v>7</v>
      </c>
      <c r="B14" s="97"/>
      <c r="C14" s="98"/>
      <c r="D14" s="99"/>
      <c r="E14" s="100"/>
      <c r="F14" s="101"/>
      <c r="G14" s="99"/>
      <c r="H14" s="100"/>
      <c r="I14" s="101"/>
      <c r="J14" s="102"/>
      <c r="K14" s="103"/>
      <c r="L14" s="104"/>
      <c r="M14" s="105">
        <f t="shared" si="0"/>
        <v>0</v>
      </c>
      <c r="N14" s="147">
        <v>10</v>
      </c>
      <c r="O14" s="148">
        <f t="shared" si="1"/>
        <v>10</v>
      </c>
    </row>
    <row r="15" spans="1:15" ht="15.75" customHeight="1" thickBot="1">
      <c r="A15" s="96">
        <v>8</v>
      </c>
      <c r="B15" s="97"/>
      <c r="C15" s="98"/>
      <c r="D15" s="99"/>
      <c r="E15" s="100"/>
      <c r="F15" s="101"/>
      <c r="G15" s="99"/>
      <c r="H15" s="100"/>
      <c r="I15" s="101"/>
      <c r="J15" s="102"/>
      <c r="K15" s="103"/>
      <c r="L15" s="104"/>
      <c r="M15" s="105">
        <f t="shared" si="0"/>
        <v>0</v>
      </c>
      <c r="N15" s="149">
        <v>0</v>
      </c>
      <c r="O15" s="150">
        <f t="shared" si="1"/>
        <v>0</v>
      </c>
    </row>
    <row r="16" spans="1:13" ht="15.75" customHeight="1">
      <c r="A16" s="96">
        <v>9</v>
      </c>
      <c r="B16" s="97"/>
      <c r="C16" s="98"/>
      <c r="D16" s="99"/>
      <c r="E16" s="100"/>
      <c r="F16" s="101"/>
      <c r="G16" s="99"/>
      <c r="H16" s="100"/>
      <c r="I16" s="101"/>
      <c r="J16" s="102"/>
      <c r="K16" s="103"/>
      <c r="L16" s="104"/>
      <c r="M16" s="105">
        <f aca="true" t="shared" si="2" ref="M16:M37">F16+I16+L16+C16</f>
        <v>0</v>
      </c>
    </row>
    <row r="17" spans="1:13" ht="15.75" customHeight="1">
      <c r="A17" s="96">
        <v>10</v>
      </c>
      <c r="B17" s="97"/>
      <c r="C17" s="98"/>
      <c r="D17" s="99"/>
      <c r="E17" s="153"/>
      <c r="F17" s="142"/>
      <c r="G17" s="154"/>
      <c r="H17" s="100"/>
      <c r="I17" s="142"/>
      <c r="J17" s="143"/>
      <c r="K17" s="103"/>
      <c r="L17" s="104"/>
      <c r="M17" s="105">
        <f t="shared" si="2"/>
        <v>0</v>
      </c>
    </row>
    <row r="18" spans="1:13" ht="15.75" customHeight="1">
      <c r="A18" s="86">
        <v>11</v>
      </c>
      <c r="B18" s="97"/>
      <c r="C18" s="106"/>
      <c r="D18" s="107"/>
      <c r="E18" s="108"/>
      <c r="F18" s="109"/>
      <c r="G18" s="107"/>
      <c r="H18" s="108"/>
      <c r="I18" s="109"/>
      <c r="J18" s="110"/>
      <c r="K18" s="117"/>
      <c r="L18" s="112"/>
      <c r="M18" s="105">
        <f t="shared" si="2"/>
        <v>0</v>
      </c>
    </row>
    <row r="19" spans="1:13" ht="15.75" customHeight="1">
      <c r="A19" s="96">
        <v>12</v>
      </c>
      <c r="B19" s="105"/>
      <c r="C19" s="106"/>
      <c r="D19" s="107"/>
      <c r="E19" s="108"/>
      <c r="F19" s="109"/>
      <c r="G19" s="107"/>
      <c r="H19" s="113"/>
      <c r="I19" s="109"/>
      <c r="J19" s="110"/>
      <c r="K19" s="111"/>
      <c r="L19" s="112"/>
      <c r="M19" s="105">
        <f t="shared" si="2"/>
        <v>0</v>
      </c>
    </row>
    <row r="20" spans="1:13" ht="15.75" customHeight="1">
      <c r="A20" s="96">
        <v>13</v>
      </c>
      <c r="B20" s="97"/>
      <c r="C20" s="106"/>
      <c r="D20" s="107"/>
      <c r="E20" s="108"/>
      <c r="F20" s="109"/>
      <c r="G20" s="107"/>
      <c r="H20" s="108"/>
      <c r="I20" s="109"/>
      <c r="J20" s="110"/>
      <c r="K20" s="111"/>
      <c r="L20" s="112"/>
      <c r="M20" s="105">
        <f t="shared" si="2"/>
        <v>0</v>
      </c>
    </row>
    <row r="21" spans="1:13" ht="15.75" customHeight="1">
      <c r="A21" s="96">
        <v>14</v>
      </c>
      <c r="B21" s="105"/>
      <c r="C21" s="106"/>
      <c r="D21" s="107"/>
      <c r="E21" s="108"/>
      <c r="F21" s="109"/>
      <c r="G21" s="107"/>
      <c r="H21" s="108"/>
      <c r="I21" s="109"/>
      <c r="J21" s="110"/>
      <c r="K21" s="111"/>
      <c r="L21" s="112"/>
      <c r="M21" s="105">
        <f t="shared" si="2"/>
        <v>0</v>
      </c>
    </row>
    <row r="22" spans="1:13" ht="15.75" customHeight="1">
      <c r="A22" s="96">
        <v>15</v>
      </c>
      <c r="B22" s="97"/>
      <c r="C22" s="106"/>
      <c r="D22" s="107"/>
      <c r="E22" s="108"/>
      <c r="F22" s="109"/>
      <c r="G22" s="107"/>
      <c r="H22" s="108"/>
      <c r="I22" s="109"/>
      <c r="J22" s="110"/>
      <c r="K22" s="111"/>
      <c r="L22" s="112"/>
      <c r="M22" s="105">
        <f t="shared" si="2"/>
        <v>0</v>
      </c>
    </row>
    <row r="23" spans="1:13" ht="15.75" customHeight="1">
      <c r="A23" s="96">
        <v>16</v>
      </c>
      <c r="B23" s="105"/>
      <c r="C23" s="106"/>
      <c r="D23" s="107"/>
      <c r="E23" s="108"/>
      <c r="F23" s="109"/>
      <c r="G23" s="107"/>
      <c r="H23" s="108"/>
      <c r="I23" s="109"/>
      <c r="J23" s="110"/>
      <c r="K23" s="111"/>
      <c r="L23" s="112"/>
      <c r="M23" s="105">
        <f t="shared" si="2"/>
        <v>0</v>
      </c>
    </row>
    <row r="24" spans="1:13" ht="15.75" customHeight="1">
      <c r="A24" s="119">
        <v>17</v>
      </c>
      <c r="B24" s="105"/>
      <c r="C24" s="106"/>
      <c r="D24" s="107"/>
      <c r="E24" s="108"/>
      <c r="F24" s="109"/>
      <c r="G24" s="107"/>
      <c r="H24" s="108"/>
      <c r="I24" s="109"/>
      <c r="J24" s="110"/>
      <c r="K24" s="111"/>
      <c r="L24" s="118"/>
      <c r="M24" s="97">
        <f t="shared" si="2"/>
        <v>0</v>
      </c>
    </row>
    <row r="25" spans="1:13" ht="15.75" customHeight="1">
      <c r="A25" s="119">
        <v>18</v>
      </c>
      <c r="B25" s="121"/>
      <c r="C25" s="106"/>
      <c r="D25" s="107"/>
      <c r="E25" s="108"/>
      <c r="F25" s="109"/>
      <c r="G25" s="107"/>
      <c r="H25" s="108"/>
      <c r="I25" s="109"/>
      <c r="J25" s="110"/>
      <c r="K25" s="111"/>
      <c r="L25" s="112"/>
      <c r="M25" s="105">
        <f t="shared" si="2"/>
        <v>0</v>
      </c>
    </row>
    <row r="26" spans="1:13" ht="15.75" customHeight="1">
      <c r="A26" s="119">
        <v>19</v>
      </c>
      <c r="B26" s="121"/>
      <c r="C26" s="123"/>
      <c r="D26" s="115"/>
      <c r="E26" s="108"/>
      <c r="F26" s="109"/>
      <c r="G26" s="107"/>
      <c r="H26" s="108"/>
      <c r="I26" s="109"/>
      <c r="J26" s="110"/>
      <c r="K26" s="111"/>
      <c r="L26" s="112"/>
      <c r="M26" s="105">
        <f t="shared" si="2"/>
        <v>0</v>
      </c>
    </row>
    <row r="27" spans="1:15" s="124" customFormat="1" ht="15.75" customHeight="1">
      <c r="A27" s="122">
        <v>20</v>
      </c>
      <c r="B27" s="121"/>
      <c r="C27" s="106"/>
      <c r="D27" s="107"/>
      <c r="E27" s="108"/>
      <c r="F27" s="109"/>
      <c r="G27" s="107"/>
      <c r="H27" s="108"/>
      <c r="I27" s="109"/>
      <c r="J27" s="110"/>
      <c r="K27" s="111"/>
      <c r="L27" s="112"/>
      <c r="M27" s="105">
        <f t="shared" si="2"/>
        <v>0</v>
      </c>
      <c r="N27" s="151"/>
      <c r="O27" s="152"/>
    </row>
    <row r="28" spans="1:13" ht="15.75" customHeight="1">
      <c r="A28" s="119">
        <v>21</v>
      </c>
      <c r="B28" s="120"/>
      <c r="C28" s="106"/>
      <c r="D28" s="107"/>
      <c r="E28" s="108"/>
      <c r="F28" s="109"/>
      <c r="G28" s="107"/>
      <c r="H28" s="108"/>
      <c r="I28" s="109"/>
      <c r="J28" s="110"/>
      <c r="K28" s="111"/>
      <c r="L28" s="112"/>
      <c r="M28" s="105">
        <f t="shared" si="2"/>
        <v>0</v>
      </c>
    </row>
    <row r="29" spans="1:13" ht="15.75" customHeight="1">
      <c r="A29" s="119">
        <v>22</v>
      </c>
      <c r="B29" s="121"/>
      <c r="C29" s="106"/>
      <c r="D29" s="107"/>
      <c r="E29" s="108"/>
      <c r="F29" s="109"/>
      <c r="G29" s="107"/>
      <c r="H29" s="108"/>
      <c r="I29" s="109"/>
      <c r="J29" s="110"/>
      <c r="K29" s="111"/>
      <c r="L29" s="112"/>
      <c r="M29" s="105">
        <f t="shared" si="2"/>
        <v>0</v>
      </c>
    </row>
    <row r="30" spans="1:13" ht="15.75" customHeight="1">
      <c r="A30" s="119">
        <v>23</v>
      </c>
      <c r="B30" s="121"/>
      <c r="C30" s="106"/>
      <c r="D30" s="107"/>
      <c r="E30" s="108"/>
      <c r="F30" s="109"/>
      <c r="G30" s="107"/>
      <c r="H30" s="108"/>
      <c r="I30" s="109"/>
      <c r="J30" s="110"/>
      <c r="K30" s="111"/>
      <c r="L30" s="112"/>
      <c r="M30" s="105">
        <f t="shared" si="2"/>
        <v>0</v>
      </c>
    </row>
    <row r="31" spans="1:13" ht="15.75" customHeight="1">
      <c r="A31" s="119">
        <v>24</v>
      </c>
      <c r="B31" s="121"/>
      <c r="C31" s="106"/>
      <c r="D31" s="107"/>
      <c r="E31" s="108"/>
      <c r="F31" s="109"/>
      <c r="G31" s="107"/>
      <c r="H31" s="108"/>
      <c r="I31" s="109"/>
      <c r="J31" s="110"/>
      <c r="K31" s="111"/>
      <c r="L31" s="112"/>
      <c r="M31" s="105">
        <f t="shared" si="2"/>
        <v>0</v>
      </c>
    </row>
    <row r="32" spans="1:13" ht="15.75" customHeight="1">
      <c r="A32" s="119">
        <v>25</v>
      </c>
      <c r="B32" s="121"/>
      <c r="C32" s="106"/>
      <c r="D32" s="107"/>
      <c r="E32" s="108"/>
      <c r="F32" s="109"/>
      <c r="G32" s="107"/>
      <c r="H32" s="108"/>
      <c r="I32" s="109"/>
      <c r="J32" s="110"/>
      <c r="K32" s="111"/>
      <c r="L32" s="112"/>
      <c r="M32" s="105">
        <f t="shared" si="2"/>
        <v>0</v>
      </c>
    </row>
    <row r="33" spans="1:13" ht="15.75" customHeight="1">
      <c r="A33" s="119">
        <v>26</v>
      </c>
      <c r="B33" s="121"/>
      <c r="C33" s="106"/>
      <c r="D33" s="107"/>
      <c r="E33" s="108"/>
      <c r="F33" s="109"/>
      <c r="G33" s="107"/>
      <c r="H33" s="108"/>
      <c r="I33" s="109"/>
      <c r="J33" s="110"/>
      <c r="K33" s="111"/>
      <c r="L33" s="112"/>
      <c r="M33" s="105">
        <f t="shared" si="2"/>
        <v>0</v>
      </c>
    </row>
    <row r="34" spans="1:13" ht="15.75" customHeight="1">
      <c r="A34" s="119">
        <v>27</v>
      </c>
      <c r="B34" s="121"/>
      <c r="C34" s="106"/>
      <c r="D34" s="107"/>
      <c r="E34" s="108"/>
      <c r="F34" s="109"/>
      <c r="G34" s="107"/>
      <c r="H34" s="108"/>
      <c r="I34" s="109"/>
      <c r="J34" s="110"/>
      <c r="K34" s="111"/>
      <c r="L34" s="112"/>
      <c r="M34" s="105">
        <f t="shared" si="2"/>
        <v>0</v>
      </c>
    </row>
    <row r="35" spans="1:13" ht="15.75" customHeight="1">
      <c r="A35" s="119">
        <v>28</v>
      </c>
      <c r="B35" s="121"/>
      <c r="C35" s="106"/>
      <c r="D35" s="107"/>
      <c r="E35" s="108"/>
      <c r="F35" s="109"/>
      <c r="G35" s="107"/>
      <c r="H35" s="108"/>
      <c r="I35" s="109"/>
      <c r="J35" s="110"/>
      <c r="K35" s="111"/>
      <c r="L35" s="112"/>
      <c r="M35" s="105">
        <f t="shared" si="2"/>
        <v>0</v>
      </c>
    </row>
    <row r="36" spans="1:13" ht="15.75" customHeight="1">
      <c r="A36" s="119">
        <v>29</v>
      </c>
      <c r="B36" s="121"/>
      <c r="C36" s="106"/>
      <c r="D36" s="107"/>
      <c r="E36" s="108"/>
      <c r="F36" s="109"/>
      <c r="G36" s="107"/>
      <c r="H36" s="108"/>
      <c r="I36" s="109"/>
      <c r="J36" s="110"/>
      <c r="K36" s="111"/>
      <c r="L36" s="112"/>
      <c r="M36" s="105">
        <f t="shared" si="2"/>
        <v>0</v>
      </c>
    </row>
    <row r="37" spans="1:13" ht="15.75" customHeight="1" thickBot="1">
      <c r="A37" s="125">
        <v>30</v>
      </c>
      <c r="B37" s="126"/>
      <c r="C37" s="127"/>
      <c r="D37" s="128"/>
      <c r="E37" s="129"/>
      <c r="F37" s="130"/>
      <c r="G37" s="128"/>
      <c r="H37" s="129"/>
      <c r="I37" s="130"/>
      <c r="J37" s="131"/>
      <c r="K37" s="132"/>
      <c r="L37" s="133"/>
      <c r="M37" s="126">
        <f t="shared" si="2"/>
        <v>0</v>
      </c>
    </row>
    <row r="38" ht="15.75" customHeight="1"/>
    <row r="39" ht="15.75" customHeight="1"/>
  </sheetData>
  <sheetProtection/>
  <mergeCells count="4">
    <mergeCell ref="A1:M1"/>
    <mergeCell ref="A2:M2"/>
    <mergeCell ref="A3:M3"/>
    <mergeCell ref="A4:M4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4.8515625" style="73" customWidth="1"/>
    <col min="2" max="2" width="23.7109375" style="70" customWidth="1"/>
    <col min="3" max="3" width="8.7109375" style="70" customWidth="1"/>
    <col min="4" max="4" width="8.7109375" style="74" customWidth="1"/>
    <col min="5" max="6" width="8.7109375" style="70" customWidth="1"/>
    <col min="7" max="7" width="8.7109375" style="74" customWidth="1"/>
    <col min="8" max="11" width="8.7109375" style="70" customWidth="1"/>
    <col min="12" max="12" width="9.140625" style="155" customWidth="1"/>
    <col min="13" max="16384" width="9.140625" style="70" customWidth="1"/>
  </cols>
  <sheetData>
    <row r="1" spans="1:12" ht="23.25">
      <c r="A1" s="240" t="s">
        <v>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s="71" customFormat="1" ht="18.75">
      <c r="A2" s="237" t="s">
        <v>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5" customHeight="1">
      <c r="A3" s="242" t="s">
        <v>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21.75" customHeight="1" thickBot="1">
      <c r="A4" s="241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3:11" ht="12.75" customHeight="1" thickBot="1">
      <c r="C5" s="75"/>
      <c r="D5" s="76">
        <v>42753</v>
      </c>
      <c r="E5" s="77"/>
      <c r="F5" s="75"/>
      <c r="G5" s="76">
        <v>42760</v>
      </c>
      <c r="H5" s="77"/>
      <c r="I5" s="78"/>
      <c r="J5" s="76">
        <v>42767</v>
      </c>
      <c r="K5" s="77"/>
    </row>
    <row r="6" spans="1:12" s="85" customFormat="1" ht="17.25" customHeight="1" thickBot="1">
      <c r="A6" s="79" t="s">
        <v>1</v>
      </c>
      <c r="B6" s="79" t="s">
        <v>15</v>
      </c>
      <c r="C6" s="81" t="s">
        <v>2</v>
      </c>
      <c r="D6" s="82" t="s">
        <v>16</v>
      </c>
      <c r="E6" s="83" t="s">
        <v>17</v>
      </c>
      <c r="F6" s="81" t="s">
        <v>2</v>
      </c>
      <c r="G6" s="82" t="s">
        <v>16</v>
      </c>
      <c r="H6" s="83" t="s">
        <v>17</v>
      </c>
      <c r="I6" s="81" t="s">
        <v>2</v>
      </c>
      <c r="J6" s="82" t="s">
        <v>16</v>
      </c>
      <c r="K6" s="83" t="s">
        <v>17</v>
      </c>
      <c r="L6" s="156" t="s">
        <v>2</v>
      </c>
    </row>
    <row r="7" spans="1:13" ht="19.5" customHeight="1">
      <c r="A7" s="86">
        <v>1</v>
      </c>
      <c r="B7" s="94" t="s">
        <v>5</v>
      </c>
      <c r="C7" s="88">
        <f>233+192+245+247+183+174</f>
        <v>1274</v>
      </c>
      <c r="D7" s="89">
        <v>4</v>
      </c>
      <c r="E7" s="157">
        <v>19</v>
      </c>
      <c r="F7" s="88">
        <f>244+236+238+248+204+214</f>
        <v>1384</v>
      </c>
      <c r="G7" s="89">
        <v>1</v>
      </c>
      <c r="H7" s="157">
        <v>25</v>
      </c>
      <c r="I7" s="158">
        <f>183+222+238+223+194+191</f>
        <v>1251</v>
      </c>
      <c r="J7" s="92">
        <v>3</v>
      </c>
      <c r="K7" s="93">
        <v>13</v>
      </c>
      <c r="L7" s="94">
        <f aca="true" t="shared" si="0" ref="L7:L14">E7+H7+K7</f>
        <v>57</v>
      </c>
      <c r="M7" s="95"/>
    </row>
    <row r="8" spans="1:13" ht="19.5" customHeight="1">
      <c r="A8" s="96">
        <v>2</v>
      </c>
      <c r="B8" s="105" t="s">
        <v>4</v>
      </c>
      <c r="C8" s="99">
        <f>212+237+212+146+163+206</f>
        <v>1176</v>
      </c>
      <c r="D8" s="100">
        <v>9</v>
      </c>
      <c r="E8" s="159">
        <v>14</v>
      </c>
      <c r="F8" s="99">
        <f>189+191+258+224+176+211</f>
        <v>1249</v>
      </c>
      <c r="G8" s="100">
        <v>2</v>
      </c>
      <c r="H8" s="159">
        <v>22</v>
      </c>
      <c r="I8" s="160">
        <f>179+226+248+206+237+191</f>
        <v>1287</v>
      </c>
      <c r="J8" s="103">
        <v>1</v>
      </c>
      <c r="K8" s="104">
        <v>18</v>
      </c>
      <c r="L8" s="105">
        <f t="shared" si="0"/>
        <v>54</v>
      </c>
      <c r="M8" s="95"/>
    </row>
    <row r="9" spans="1:13" ht="19.5" customHeight="1">
      <c r="A9" s="96">
        <v>3</v>
      </c>
      <c r="B9" s="105" t="s">
        <v>41</v>
      </c>
      <c r="C9" s="99">
        <f>234+163+247+237+218+236</f>
        <v>1335</v>
      </c>
      <c r="D9" s="100">
        <v>2</v>
      </c>
      <c r="E9" s="159">
        <v>22</v>
      </c>
      <c r="F9" s="99">
        <f>189+199+190+236+178+203</f>
        <v>1195</v>
      </c>
      <c r="G9" s="100">
        <v>7</v>
      </c>
      <c r="H9" s="159">
        <v>16</v>
      </c>
      <c r="I9" s="160">
        <f>257+203+197+177+202+180</f>
        <v>1216</v>
      </c>
      <c r="J9" s="103">
        <v>4</v>
      </c>
      <c r="K9" s="104">
        <v>12</v>
      </c>
      <c r="L9" s="105">
        <f t="shared" si="0"/>
        <v>50</v>
      </c>
      <c r="M9" s="95"/>
    </row>
    <row r="10" spans="1:13" ht="19.5" customHeight="1">
      <c r="A10" s="96">
        <v>4</v>
      </c>
      <c r="B10" s="105" t="s">
        <v>54</v>
      </c>
      <c r="C10" s="99">
        <f>48+207+147+169+185+159+179</f>
        <v>1094</v>
      </c>
      <c r="D10" s="100">
        <v>12</v>
      </c>
      <c r="E10" s="159">
        <v>11</v>
      </c>
      <c r="F10" s="99">
        <f>48+248+158+168+183+227+199</f>
        <v>1231</v>
      </c>
      <c r="G10" s="100">
        <v>3</v>
      </c>
      <c r="H10" s="159">
        <v>20</v>
      </c>
      <c r="I10" s="160">
        <f>48+234+155+168+202+203+143</f>
        <v>1153</v>
      </c>
      <c r="J10" s="103">
        <v>6</v>
      </c>
      <c r="K10" s="104">
        <v>10</v>
      </c>
      <c r="L10" s="105">
        <f t="shared" si="0"/>
        <v>41</v>
      </c>
      <c r="M10" s="95"/>
    </row>
    <row r="11" spans="1:13" ht="19.5" customHeight="1">
      <c r="A11" s="96">
        <v>5</v>
      </c>
      <c r="B11" s="105" t="s">
        <v>21</v>
      </c>
      <c r="C11" s="99">
        <f>204+246+186+190+203+191</f>
        <v>1220</v>
      </c>
      <c r="D11" s="100">
        <v>6</v>
      </c>
      <c r="E11" s="159">
        <v>17</v>
      </c>
      <c r="F11" s="99">
        <f>232+147+203+220+213+168</f>
        <v>1183</v>
      </c>
      <c r="G11" s="100">
        <v>10</v>
      </c>
      <c r="H11" s="159">
        <v>13</v>
      </c>
      <c r="I11" s="160">
        <f>191+200+200+181+235+166</f>
        <v>1173</v>
      </c>
      <c r="J11" s="103">
        <v>5</v>
      </c>
      <c r="K11" s="104">
        <v>11</v>
      </c>
      <c r="L11" s="105">
        <f t="shared" si="0"/>
        <v>41</v>
      </c>
      <c r="M11" s="95"/>
    </row>
    <row r="12" spans="1:13" ht="19.5" customHeight="1">
      <c r="A12" s="96">
        <v>6</v>
      </c>
      <c r="B12" s="105" t="s">
        <v>9</v>
      </c>
      <c r="C12" s="99">
        <f>279+158+258+228+226+223</f>
        <v>1372</v>
      </c>
      <c r="D12" s="100">
        <v>1</v>
      </c>
      <c r="E12" s="159">
        <v>25</v>
      </c>
      <c r="F12" s="99">
        <f>200+188+246+183+213+165</f>
        <v>1195</v>
      </c>
      <c r="G12" s="100">
        <v>8</v>
      </c>
      <c r="H12" s="159">
        <v>15</v>
      </c>
      <c r="I12" s="160"/>
      <c r="J12" s="103"/>
      <c r="K12" s="104"/>
      <c r="L12" s="105">
        <f t="shared" si="0"/>
        <v>40</v>
      </c>
      <c r="M12" s="95"/>
    </row>
    <row r="13" spans="1:13" ht="19.5" customHeight="1">
      <c r="A13" s="96">
        <v>7</v>
      </c>
      <c r="B13" s="105" t="s">
        <v>10</v>
      </c>
      <c r="C13" s="99">
        <f>210+200+200+188+188+181</f>
        <v>1167</v>
      </c>
      <c r="D13" s="100">
        <v>10</v>
      </c>
      <c r="E13" s="159">
        <v>13</v>
      </c>
      <c r="F13" s="99">
        <f>189+192+224+203+179+223</f>
        <v>1210</v>
      </c>
      <c r="G13" s="100">
        <v>6</v>
      </c>
      <c r="H13" s="159">
        <v>17</v>
      </c>
      <c r="I13" s="160">
        <f>232+146+203+201+161+188</f>
        <v>1131</v>
      </c>
      <c r="J13" s="103">
        <v>7</v>
      </c>
      <c r="K13" s="104">
        <v>9</v>
      </c>
      <c r="L13" s="105">
        <f t="shared" si="0"/>
        <v>39</v>
      </c>
      <c r="M13" s="95"/>
    </row>
    <row r="14" spans="1:13" ht="19.5" customHeight="1">
      <c r="A14" s="96">
        <v>8</v>
      </c>
      <c r="B14" s="105" t="s">
        <v>11</v>
      </c>
      <c r="C14" s="99">
        <f>203+256+187+194+278+201</f>
        <v>1319</v>
      </c>
      <c r="D14" s="100">
        <v>3</v>
      </c>
      <c r="E14" s="159">
        <v>20</v>
      </c>
      <c r="F14" s="99">
        <f>171+211+227+180+222+214</f>
        <v>1225</v>
      </c>
      <c r="G14" s="100">
        <v>5</v>
      </c>
      <c r="H14" s="159">
        <v>18</v>
      </c>
      <c r="I14" s="160"/>
      <c r="J14" s="103"/>
      <c r="K14" s="104"/>
      <c r="L14" s="105">
        <f t="shared" si="0"/>
        <v>38</v>
      </c>
      <c r="M14" s="95"/>
    </row>
    <row r="15" spans="1:13" ht="9.75" customHeight="1">
      <c r="A15" s="165"/>
      <c r="B15" s="166"/>
      <c r="C15" s="167"/>
      <c r="D15" s="168"/>
      <c r="E15" s="169"/>
      <c r="F15" s="167"/>
      <c r="G15" s="168"/>
      <c r="H15" s="169"/>
      <c r="I15" s="170"/>
      <c r="J15" s="171"/>
      <c r="K15" s="172"/>
      <c r="L15" s="166"/>
      <c r="M15" s="95"/>
    </row>
    <row r="16" spans="1:12" ht="19.5" customHeight="1">
      <c r="A16" s="96">
        <v>9</v>
      </c>
      <c r="B16" s="105" t="s">
        <v>29</v>
      </c>
      <c r="C16" s="99">
        <f>254+202+172+189+200+214</f>
        <v>1231</v>
      </c>
      <c r="D16" s="100">
        <v>5</v>
      </c>
      <c r="E16" s="159">
        <v>18</v>
      </c>
      <c r="F16" s="99">
        <f>209+174+174+194+212+177</f>
        <v>1140</v>
      </c>
      <c r="G16" s="100">
        <v>13</v>
      </c>
      <c r="H16" s="159">
        <v>10</v>
      </c>
      <c r="I16" s="160">
        <f>157+217+204+149+201+157</f>
        <v>1085</v>
      </c>
      <c r="J16" s="103">
        <v>10</v>
      </c>
      <c r="K16" s="104">
        <v>6</v>
      </c>
      <c r="L16" s="105">
        <f aca="true" t="shared" si="1" ref="L16:L32">E16+H16+K16</f>
        <v>34</v>
      </c>
    </row>
    <row r="17" spans="1:12" ht="19.5" customHeight="1">
      <c r="A17" s="96">
        <v>10</v>
      </c>
      <c r="B17" s="105" t="s">
        <v>30</v>
      </c>
      <c r="C17" s="99">
        <f>193+194+200+225+186+191</f>
        <v>1189</v>
      </c>
      <c r="D17" s="100">
        <v>7</v>
      </c>
      <c r="E17" s="159">
        <v>16</v>
      </c>
      <c r="F17" s="99">
        <f>145+140+182+190+157+170</f>
        <v>984</v>
      </c>
      <c r="G17" s="100">
        <v>21</v>
      </c>
      <c r="H17" s="159">
        <v>2</v>
      </c>
      <c r="I17" s="160">
        <f>222+178+145+170+200+210</f>
        <v>1125</v>
      </c>
      <c r="J17" s="103">
        <v>8</v>
      </c>
      <c r="K17" s="104">
        <v>8</v>
      </c>
      <c r="L17" s="105">
        <f t="shared" si="1"/>
        <v>26</v>
      </c>
    </row>
    <row r="18" spans="1:12" ht="19.5" customHeight="1">
      <c r="A18" s="86">
        <v>11</v>
      </c>
      <c r="B18" s="105" t="s">
        <v>3</v>
      </c>
      <c r="C18" s="107">
        <f>189+247+204+172+175+193</f>
        <v>1180</v>
      </c>
      <c r="D18" s="108">
        <v>8</v>
      </c>
      <c r="E18" s="161">
        <v>15</v>
      </c>
      <c r="F18" s="107">
        <f>171+183+195+200+177+170</f>
        <v>1096</v>
      </c>
      <c r="G18" s="108">
        <v>17</v>
      </c>
      <c r="H18" s="161">
        <v>6</v>
      </c>
      <c r="I18" s="162">
        <f>217+145+167+171+167+170</f>
        <v>1037</v>
      </c>
      <c r="J18" s="111">
        <v>13</v>
      </c>
      <c r="K18" s="112">
        <v>3</v>
      </c>
      <c r="L18" s="105">
        <f t="shared" si="1"/>
        <v>24</v>
      </c>
    </row>
    <row r="19" spans="1:12" ht="19.5" customHeight="1">
      <c r="A19" s="96">
        <v>12</v>
      </c>
      <c r="B19" s="105" t="s">
        <v>55</v>
      </c>
      <c r="C19" s="107">
        <f>224+151+124+142+148+267</f>
        <v>1056</v>
      </c>
      <c r="D19" s="108">
        <v>16</v>
      </c>
      <c r="E19" s="161">
        <v>7</v>
      </c>
      <c r="F19" s="107">
        <f>236+179+140+203+192+214</f>
        <v>1164</v>
      </c>
      <c r="G19" s="108">
        <v>11</v>
      </c>
      <c r="H19" s="161">
        <v>12</v>
      </c>
      <c r="I19" s="162">
        <f>195+165+212+178+171+151</f>
        <v>1072</v>
      </c>
      <c r="J19" s="111">
        <v>11</v>
      </c>
      <c r="K19" s="112">
        <v>5</v>
      </c>
      <c r="L19" s="105">
        <f t="shared" si="1"/>
        <v>24</v>
      </c>
    </row>
    <row r="20" spans="1:12" ht="19.5" customHeight="1">
      <c r="A20" s="96">
        <v>13</v>
      </c>
      <c r="B20" s="105" t="s">
        <v>18</v>
      </c>
      <c r="C20" s="107">
        <f>149+154+200+160+209+196</f>
        <v>1068</v>
      </c>
      <c r="D20" s="108">
        <v>14</v>
      </c>
      <c r="E20" s="161">
        <v>9</v>
      </c>
      <c r="F20" s="107">
        <f>192+168+192+203+161+189</f>
        <v>1105</v>
      </c>
      <c r="G20" s="108">
        <v>14</v>
      </c>
      <c r="H20" s="161">
        <v>9</v>
      </c>
      <c r="I20" s="162">
        <f>206+188+150+196+113+167</f>
        <v>1020</v>
      </c>
      <c r="J20" s="111">
        <v>14</v>
      </c>
      <c r="K20" s="112">
        <v>2</v>
      </c>
      <c r="L20" s="105">
        <f t="shared" si="1"/>
        <v>20</v>
      </c>
    </row>
    <row r="21" spans="1:12" ht="19.5" customHeight="1">
      <c r="A21" s="96">
        <v>14</v>
      </c>
      <c r="B21" s="105" t="s">
        <v>12</v>
      </c>
      <c r="C21" s="107">
        <f>190+214+122+174+248+148</f>
        <v>1096</v>
      </c>
      <c r="D21" s="108">
        <v>11</v>
      </c>
      <c r="E21" s="161">
        <v>12</v>
      </c>
      <c r="F21" s="107">
        <f>167+152+176+153+197+161</f>
        <v>1006</v>
      </c>
      <c r="G21" s="108">
        <v>19</v>
      </c>
      <c r="H21" s="161">
        <v>4</v>
      </c>
      <c r="I21" s="162">
        <f>177+176+165+163+212+178</f>
        <v>1071</v>
      </c>
      <c r="J21" s="111">
        <v>12</v>
      </c>
      <c r="K21" s="112">
        <v>4</v>
      </c>
      <c r="L21" s="105">
        <f t="shared" si="1"/>
        <v>20</v>
      </c>
    </row>
    <row r="22" spans="1:12" ht="19.5" customHeight="1">
      <c r="A22" s="96">
        <v>15</v>
      </c>
      <c r="B22" s="105" t="s">
        <v>13</v>
      </c>
      <c r="C22" s="107">
        <f>161+168+188+192+180+169</f>
        <v>1058</v>
      </c>
      <c r="D22" s="108">
        <v>15</v>
      </c>
      <c r="E22" s="161">
        <v>8</v>
      </c>
      <c r="F22" s="107">
        <f>204+204+199+181+181+188</f>
        <v>1157</v>
      </c>
      <c r="G22" s="108">
        <v>12</v>
      </c>
      <c r="H22" s="161">
        <v>11</v>
      </c>
      <c r="I22" s="162"/>
      <c r="J22" s="111"/>
      <c r="K22" s="112"/>
      <c r="L22" s="105">
        <f t="shared" si="1"/>
        <v>19</v>
      </c>
    </row>
    <row r="23" spans="1:12" ht="19.5" customHeight="1">
      <c r="A23" s="96">
        <v>16</v>
      </c>
      <c r="B23" s="105" t="s">
        <v>46</v>
      </c>
      <c r="C23" s="107"/>
      <c r="D23" s="108"/>
      <c r="E23" s="161"/>
      <c r="F23" s="107">
        <f>206+234+206+173+224+183</f>
        <v>1226</v>
      </c>
      <c r="G23" s="108">
        <v>4</v>
      </c>
      <c r="H23" s="161">
        <v>19</v>
      </c>
      <c r="I23" s="162"/>
      <c r="J23" s="111"/>
      <c r="K23" s="112"/>
      <c r="L23" s="105">
        <f t="shared" si="1"/>
        <v>19</v>
      </c>
    </row>
    <row r="24" spans="1:12" ht="19.5" customHeight="1">
      <c r="A24" s="119">
        <v>17</v>
      </c>
      <c r="B24" s="105" t="s">
        <v>19</v>
      </c>
      <c r="C24" s="107">
        <f>159+175+167+160+214+176</f>
        <v>1051</v>
      </c>
      <c r="D24" s="108">
        <v>17</v>
      </c>
      <c r="E24" s="161">
        <v>6</v>
      </c>
      <c r="F24" s="107">
        <f>184+218+225+159+159+159</f>
        <v>1104</v>
      </c>
      <c r="G24" s="108">
        <v>15</v>
      </c>
      <c r="H24" s="161">
        <v>8</v>
      </c>
      <c r="I24" s="162">
        <f>186+158+148+186+139+173</f>
        <v>990</v>
      </c>
      <c r="J24" s="111">
        <v>15</v>
      </c>
      <c r="K24" s="112">
        <v>1</v>
      </c>
      <c r="L24" s="105">
        <f t="shared" si="1"/>
        <v>15</v>
      </c>
    </row>
    <row r="25" spans="1:12" ht="19.5" customHeight="1">
      <c r="A25" s="119">
        <v>18</v>
      </c>
      <c r="B25" s="121" t="s">
        <v>50</v>
      </c>
      <c r="C25" s="107"/>
      <c r="D25" s="108"/>
      <c r="E25" s="161"/>
      <c r="F25" s="107"/>
      <c r="G25" s="108"/>
      <c r="H25" s="161"/>
      <c r="I25" s="162">
        <f>201+191+213+207+236+236</f>
        <v>1284</v>
      </c>
      <c r="J25" s="111">
        <v>2</v>
      </c>
      <c r="K25" s="112">
        <v>15</v>
      </c>
      <c r="L25" s="105">
        <f t="shared" si="1"/>
        <v>15</v>
      </c>
    </row>
    <row r="26" spans="1:12" ht="19.5" customHeight="1">
      <c r="A26" s="119">
        <v>19</v>
      </c>
      <c r="B26" s="121" t="s">
        <v>14</v>
      </c>
      <c r="C26" s="107">
        <f>140+181+125+142+211+197</f>
        <v>996</v>
      </c>
      <c r="D26" s="108">
        <v>21</v>
      </c>
      <c r="E26" s="161">
        <v>2</v>
      </c>
      <c r="F26" s="107">
        <f>48+159+160+148+181+171+142</f>
        <v>1009</v>
      </c>
      <c r="G26" s="108">
        <v>18</v>
      </c>
      <c r="H26" s="161">
        <v>5</v>
      </c>
      <c r="I26" s="162">
        <f>187+156+144+202+210+191</f>
        <v>1090</v>
      </c>
      <c r="J26" s="111">
        <v>9</v>
      </c>
      <c r="K26" s="112">
        <v>7</v>
      </c>
      <c r="L26" s="105">
        <f t="shared" si="1"/>
        <v>14</v>
      </c>
    </row>
    <row r="27" spans="1:12" ht="19.5" customHeight="1">
      <c r="A27" s="119">
        <v>20</v>
      </c>
      <c r="B27" s="121" t="s">
        <v>57</v>
      </c>
      <c r="C27" s="107"/>
      <c r="D27" s="108"/>
      <c r="E27" s="161"/>
      <c r="F27" s="107">
        <f>48+225+180+160+200+178+203</f>
        <v>1194</v>
      </c>
      <c r="G27" s="108">
        <v>9</v>
      </c>
      <c r="H27" s="161">
        <v>14</v>
      </c>
      <c r="I27" s="162"/>
      <c r="J27" s="111"/>
      <c r="K27" s="112"/>
      <c r="L27" s="105">
        <f t="shared" si="1"/>
        <v>14</v>
      </c>
    </row>
    <row r="28" spans="1:12" ht="19.5" customHeight="1">
      <c r="A28" s="119">
        <v>21</v>
      </c>
      <c r="B28" s="121" t="s">
        <v>56</v>
      </c>
      <c r="C28" s="107">
        <f>48+178+158+179+211+176+126</f>
        <v>1076</v>
      </c>
      <c r="D28" s="108">
        <v>13</v>
      </c>
      <c r="E28" s="161">
        <v>10</v>
      </c>
      <c r="F28" s="107">
        <f>179+149+163+153+145+199</f>
        <v>988</v>
      </c>
      <c r="G28" s="108">
        <v>20</v>
      </c>
      <c r="H28" s="161">
        <v>3</v>
      </c>
      <c r="I28" s="162"/>
      <c r="J28" s="111"/>
      <c r="K28" s="112"/>
      <c r="L28" s="105">
        <f t="shared" si="1"/>
        <v>13</v>
      </c>
    </row>
    <row r="29" spans="1:12" ht="19.5" customHeight="1">
      <c r="A29" s="119">
        <v>22</v>
      </c>
      <c r="B29" s="121" t="s">
        <v>49</v>
      </c>
      <c r="C29" s="107">
        <f>48+171+172+141+160+162+174</f>
        <v>1028</v>
      </c>
      <c r="D29" s="108">
        <v>20</v>
      </c>
      <c r="E29" s="161">
        <v>3</v>
      </c>
      <c r="F29" s="107">
        <f>48+147+188+151+245+192+131</f>
        <v>1102</v>
      </c>
      <c r="G29" s="108">
        <v>16</v>
      </c>
      <c r="H29" s="161">
        <v>7</v>
      </c>
      <c r="I29" s="162"/>
      <c r="J29" s="111"/>
      <c r="K29" s="112"/>
      <c r="L29" s="105">
        <f t="shared" si="1"/>
        <v>10</v>
      </c>
    </row>
    <row r="30" spans="1:12" ht="19.5" customHeight="1">
      <c r="A30" s="119">
        <v>23</v>
      </c>
      <c r="B30" s="121" t="s">
        <v>48</v>
      </c>
      <c r="C30" s="107">
        <f>48+140+155+215+161+157+167</f>
        <v>1043</v>
      </c>
      <c r="D30" s="108">
        <v>18</v>
      </c>
      <c r="E30" s="161">
        <v>5</v>
      </c>
      <c r="F30" s="107">
        <f>48+144+132+160+190+146+154</f>
        <v>974</v>
      </c>
      <c r="G30" s="108">
        <v>22</v>
      </c>
      <c r="H30" s="109">
        <v>1</v>
      </c>
      <c r="I30" s="162"/>
      <c r="J30" s="111"/>
      <c r="K30" s="112"/>
      <c r="L30" s="105">
        <f t="shared" si="1"/>
        <v>6</v>
      </c>
    </row>
    <row r="31" spans="1:12" ht="19.5" customHeight="1">
      <c r="A31" s="119">
        <v>24</v>
      </c>
      <c r="B31" s="121" t="s">
        <v>42</v>
      </c>
      <c r="C31" s="107">
        <f>170+146+176+171+200+176</f>
        <v>1039</v>
      </c>
      <c r="D31" s="108">
        <v>19</v>
      </c>
      <c r="E31" s="161">
        <v>4</v>
      </c>
      <c r="F31" s="107"/>
      <c r="G31" s="108"/>
      <c r="H31" s="161"/>
      <c r="I31" s="162"/>
      <c r="J31" s="111"/>
      <c r="K31" s="112"/>
      <c r="L31" s="105">
        <f t="shared" si="1"/>
        <v>4</v>
      </c>
    </row>
    <row r="32" spans="1:12" ht="19.5" customHeight="1" thickBot="1">
      <c r="A32" s="125">
        <v>25</v>
      </c>
      <c r="B32" s="126" t="s">
        <v>31</v>
      </c>
      <c r="C32" s="128">
        <f>148+183+177+128+170+144</f>
        <v>950</v>
      </c>
      <c r="D32" s="129">
        <v>22</v>
      </c>
      <c r="E32" s="163">
        <v>1</v>
      </c>
      <c r="F32" s="128"/>
      <c r="G32" s="129"/>
      <c r="H32" s="163"/>
      <c r="I32" s="164"/>
      <c r="J32" s="132"/>
      <c r="K32" s="133"/>
      <c r="L32" s="126">
        <f t="shared" si="1"/>
        <v>1</v>
      </c>
    </row>
    <row r="33" spans="2:9" ht="21">
      <c r="B33" s="134"/>
      <c r="C33" s="95"/>
      <c r="D33" s="136"/>
      <c r="E33" s="95"/>
      <c r="F33" s="95"/>
      <c r="G33" s="136"/>
      <c r="H33" s="95"/>
      <c r="I33" s="95"/>
    </row>
  </sheetData>
  <sheetProtection/>
  <mergeCells count="4">
    <mergeCell ref="A1:L1"/>
    <mergeCell ref="A4:L4"/>
    <mergeCell ref="A2:L2"/>
    <mergeCell ref="A3:L3"/>
  </mergeCells>
  <printOptions/>
  <pageMargins left="0.9055118110236221" right="0.7086614173228347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6" width="8.7109375" style="0" customWidth="1"/>
    <col min="7" max="7" width="8.7109375" style="36" customWidth="1"/>
    <col min="8" max="11" width="8.7109375" style="0" customWidth="1"/>
  </cols>
  <sheetData>
    <row r="1" spans="1:12" ht="23.25">
      <c r="A1" s="243" t="s">
        <v>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18" customFormat="1" ht="18.75">
      <c r="A2" s="244" t="s">
        <v>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21.75" customHeight="1">
      <c r="A3" s="245" t="s">
        <v>22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21.75" customHeight="1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21.7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3:11" ht="21.75" customHeight="1" thickBot="1">
      <c r="C6" s="19"/>
      <c r="D6" s="22">
        <v>42781</v>
      </c>
      <c r="E6" s="21"/>
      <c r="F6" s="19"/>
      <c r="G6" s="22">
        <v>42786</v>
      </c>
      <c r="H6" s="21"/>
      <c r="I6" s="20"/>
      <c r="J6" s="22">
        <v>42795</v>
      </c>
      <c r="K6" s="21"/>
    </row>
    <row r="7" spans="1:12" s="3" customFormat="1" ht="21.75" customHeight="1" thickBot="1">
      <c r="A7" s="2" t="s">
        <v>1</v>
      </c>
      <c r="B7" s="2" t="s">
        <v>15</v>
      </c>
      <c r="C7" s="25" t="s">
        <v>2</v>
      </c>
      <c r="D7" s="26" t="s">
        <v>16</v>
      </c>
      <c r="E7" s="27" t="s">
        <v>17</v>
      </c>
      <c r="F7" s="25" t="s">
        <v>2</v>
      </c>
      <c r="G7" s="26" t="s">
        <v>16</v>
      </c>
      <c r="H7" s="27" t="s">
        <v>17</v>
      </c>
      <c r="I7" s="25" t="s">
        <v>2</v>
      </c>
      <c r="J7" s="26" t="s">
        <v>16</v>
      </c>
      <c r="K7" s="27" t="s">
        <v>17</v>
      </c>
      <c r="L7" s="23" t="s">
        <v>2</v>
      </c>
    </row>
    <row r="8" spans="1:13" ht="21.75" customHeight="1">
      <c r="A8" s="4">
        <v>1</v>
      </c>
      <c r="B8" s="10" t="s">
        <v>41</v>
      </c>
      <c r="C8" s="31">
        <f>196+213+202+227+180+179</f>
        <v>1197</v>
      </c>
      <c r="D8" s="28">
        <v>3</v>
      </c>
      <c r="E8" s="38">
        <v>15</v>
      </c>
      <c r="F8" s="31">
        <f>199+195+194+243+226+207</f>
        <v>1264</v>
      </c>
      <c r="G8" s="28">
        <v>3</v>
      </c>
      <c r="H8" s="38">
        <v>16</v>
      </c>
      <c r="I8" s="11">
        <f>267+179+217+195+139+190</f>
        <v>1187</v>
      </c>
      <c r="J8" s="42">
        <v>1</v>
      </c>
      <c r="K8" s="46">
        <v>22</v>
      </c>
      <c r="L8" s="10">
        <f aca="true" t="shared" si="0" ref="L8:L15">E8+H8+K8</f>
        <v>53</v>
      </c>
      <c r="M8" s="9"/>
    </row>
    <row r="9" spans="1:13" ht="21.75" customHeight="1">
      <c r="A9" s="5">
        <v>2</v>
      </c>
      <c r="B9" s="12" t="s">
        <v>5</v>
      </c>
      <c r="C9" s="32">
        <f>171+227+192+258+185+214</f>
        <v>1247</v>
      </c>
      <c r="D9" s="29">
        <v>2</v>
      </c>
      <c r="E9" s="39">
        <v>17</v>
      </c>
      <c r="F9" s="32">
        <f>231+279+185+259+204+169</f>
        <v>1327</v>
      </c>
      <c r="G9" s="29">
        <v>2</v>
      </c>
      <c r="H9" s="39">
        <v>18</v>
      </c>
      <c r="I9" s="13">
        <f>193+142+196+246+220+158</f>
        <v>1155</v>
      </c>
      <c r="J9" s="43">
        <v>5</v>
      </c>
      <c r="K9" s="47">
        <v>15</v>
      </c>
      <c r="L9" s="12">
        <f t="shared" si="0"/>
        <v>50</v>
      </c>
      <c r="M9" s="9"/>
    </row>
    <row r="10" spans="1:13" ht="21.75" customHeight="1">
      <c r="A10" s="5">
        <v>3</v>
      </c>
      <c r="B10" s="12" t="s">
        <v>54</v>
      </c>
      <c r="C10" s="32">
        <f>48+199+170+252+195+168+133</f>
        <v>1165</v>
      </c>
      <c r="D10" s="29">
        <v>4</v>
      </c>
      <c r="E10" s="39">
        <v>14</v>
      </c>
      <c r="F10" s="32">
        <f>48+204+198+179+198+182+250</f>
        <v>1259</v>
      </c>
      <c r="G10" s="29">
        <v>4</v>
      </c>
      <c r="H10" s="39">
        <v>15</v>
      </c>
      <c r="I10" s="13">
        <f>48+186+178+202+189+181+191</f>
        <v>1175</v>
      </c>
      <c r="J10" s="43">
        <v>2</v>
      </c>
      <c r="K10" s="47">
        <v>19</v>
      </c>
      <c r="L10" s="12">
        <f t="shared" si="0"/>
        <v>48</v>
      </c>
      <c r="M10" s="9"/>
    </row>
    <row r="11" spans="1:13" ht="21.75" customHeight="1">
      <c r="A11" s="5">
        <v>4</v>
      </c>
      <c r="B11" s="12" t="s">
        <v>11</v>
      </c>
      <c r="C11" s="32">
        <f>239+167+151+152+194+215</f>
        <v>1118</v>
      </c>
      <c r="D11" s="29">
        <v>8</v>
      </c>
      <c r="E11" s="39">
        <v>10</v>
      </c>
      <c r="F11" s="32">
        <f>172+184+219+183+194+197</f>
        <v>1149</v>
      </c>
      <c r="G11" s="29">
        <v>7</v>
      </c>
      <c r="H11" s="39">
        <v>12</v>
      </c>
      <c r="I11" s="13">
        <f>207+211+181+213+156+172</f>
        <v>1140</v>
      </c>
      <c r="J11" s="43">
        <v>6</v>
      </c>
      <c r="K11" s="47">
        <v>14</v>
      </c>
      <c r="L11" s="12">
        <f t="shared" si="0"/>
        <v>36</v>
      </c>
      <c r="M11" s="9"/>
    </row>
    <row r="12" spans="1:13" ht="21.75" customHeight="1">
      <c r="A12" s="5">
        <v>5</v>
      </c>
      <c r="B12" s="12" t="s">
        <v>4</v>
      </c>
      <c r="C12" s="32">
        <f>203+197+190+178+173+170</f>
        <v>1111</v>
      </c>
      <c r="D12" s="29">
        <v>9</v>
      </c>
      <c r="E12" s="39">
        <v>9</v>
      </c>
      <c r="F12" s="32">
        <f>221+236+202+224+214+233</f>
        <v>1330</v>
      </c>
      <c r="G12" s="29">
        <v>1</v>
      </c>
      <c r="H12" s="39">
        <v>21</v>
      </c>
      <c r="I12" s="13">
        <f>163+189+172+196+180+136</f>
        <v>1036</v>
      </c>
      <c r="J12" s="43">
        <v>15</v>
      </c>
      <c r="K12" s="47">
        <v>5</v>
      </c>
      <c r="L12" s="12">
        <f t="shared" si="0"/>
        <v>35</v>
      </c>
      <c r="M12" s="9"/>
    </row>
    <row r="13" spans="1:13" ht="21.75" customHeight="1">
      <c r="A13" s="5">
        <v>6</v>
      </c>
      <c r="B13" s="12" t="s">
        <v>3</v>
      </c>
      <c r="C13" s="32">
        <f>192+185+183+183+147+204</f>
        <v>1094</v>
      </c>
      <c r="D13" s="29">
        <v>11</v>
      </c>
      <c r="E13" s="39">
        <v>7</v>
      </c>
      <c r="F13" s="32">
        <f>161+176+218+176+199+192</f>
        <v>1122</v>
      </c>
      <c r="G13" s="29">
        <v>8</v>
      </c>
      <c r="H13" s="39">
        <v>11</v>
      </c>
      <c r="I13" s="13">
        <f>199+171+150+238+202+206</f>
        <v>1166</v>
      </c>
      <c r="J13" s="43">
        <v>3</v>
      </c>
      <c r="K13" s="47">
        <v>17</v>
      </c>
      <c r="L13" s="12">
        <f t="shared" si="0"/>
        <v>35</v>
      </c>
      <c r="M13" s="9"/>
    </row>
    <row r="14" spans="1:13" ht="21.75" customHeight="1">
      <c r="A14" s="5">
        <v>7</v>
      </c>
      <c r="B14" s="12" t="s">
        <v>14</v>
      </c>
      <c r="C14" s="32">
        <f>181+138+216+158+224+225</f>
        <v>1142</v>
      </c>
      <c r="D14" s="29">
        <v>5</v>
      </c>
      <c r="E14" s="39">
        <v>13</v>
      </c>
      <c r="F14" s="32">
        <f>203+184+171+179+180+190</f>
        <v>1107</v>
      </c>
      <c r="G14" s="29">
        <v>10</v>
      </c>
      <c r="H14" s="39">
        <v>9</v>
      </c>
      <c r="I14" s="13">
        <f>146+191+191+203+202+137</f>
        <v>1070</v>
      </c>
      <c r="J14" s="43">
        <v>13</v>
      </c>
      <c r="K14" s="47">
        <v>7</v>
      </c>
      <c r="L14" s="12">
        <f t="shared" si="0"/>
        <v>29</v>
      </c>
      <c r="M14" s="9"/>
    </row>
    <row r="15" spans="1:13" ht="21.75" customHeight="1">
      <c r="A15" s="5">
        <v>8</v>
      </c>
      <c r="B15" s="12" t="s">
        <v>10</v>
      </c>
      <c r="C15" s="32">
        <f>193+180+170+180+194+206</f>
        <v>1123</v>
      </c>
      <c r="D15" s="29">
        <v>7</v>
      </c>
      <c r="E15" s="39">
        <v>11</v>
      </c>
      <c r="F15" s="32">
        <f>188+169+152+192+151+185</f>
        <v>1037</v>
      </c>
      <c r="G15" s="29">
        <v>13</v>
      </c>
      <c r="H15" s="39">
        <v>6</v>
      </c>
      <c r="I15" s="13">
        <f>138+178+199+224+188+180</f>
        <v>1107</v>
      </c>
      <c r="J15" s="43">
        <v>8</v>
      </c>
      <c r="K15" s="47">
        <v>12</v>
      </c>
      <c r="L15" s="12">
        <f t="shared" si="0"/>
        <v>29</v>
      </c>
      <c r="M15" s="9"/>
    </row>
    <row r="16" spans="1:13" ht="9" customHeight="1">
      <c r="A16" s="211"/>
      <c r="B16" s="212"/>
      <c r="C16" s="213"/>
      <c r="D16" s="214"/>
      <c r="E16" s="215"/>
      <c r="F16" s="213"/>
      <c r="G16" s="214"/>
      <c r="H16" s="215"/>
      <c r="I16" s="216"/>
      <c r="J16" s="217"/>
      <c r="K16" s="218"/>
      <c r="L16" s="212"/>
      <c r="M16" s="9"/>
    </row>
    <row r="17" spans="1:12" ht="21.75" customHeight="1">
      <c r="A17" s="5">
        <v>9</v>
      </c>
      <c r="B17" s="12" t="s">
        <v>29</v>
      </c>
      <c r="C17" s="32">
        <f>213+156+183+164+193+223</f>
        <v>1132</v>
      </c>
      <c r="D17" s="29">
        <v>6</v>
      </c>
      <c r="E17" s="39">
        <v>12</v>
      </c>
      <c r="F17" s="32"/>
      <c r="G17" s="29"/>
      <c r="H17" s="39"/>
      <c r="I17" s="13">
        <f>208+193+133+195+210+191</f>
        <v>1130</v>
      </c>
      <c r="J17" s="43">
        <v>7</v>
      </c>
      <c r="K17" s="47">
        <v>13</v>
      </c>
      <c r="L17" s="12">
        <f aca="true" t="shared" si="1" ref="L17:L32">E17+H17+K17</f>
        <v>25</v>
      </c>
    </row>
    <row r="18" spans="1:12" ht="21.75" customHeight="1">
      <c r="A18" s="5">
        <v>10</v>
      </c>
      <c r="B18" s="12" t="s">
        <v>50</v>
      </c>
      <c r="C18" s="32"/>
      <c r="D18" s="29"/>
      <c r="E18" s="39"/>
      <c r="F18" s="32">
        <f>166+225+201+245+166+166</f>
        <v>1169</v>
      </c>
      <c r="G18" s="29">
        <v>5</v>
      </c>
      <c r="H18" s="39">
        <v>14</v>
      </c>
      <c r="I18" s="13">
        <f>179+170+145+217+183+179</f>
        <v>1073</v>
      </c>
      <c r="J18" s="43">
        <v>10</v>
      </c>
      <c r="K18" s="47">
        <v>10</v>
      </c>
      <c r="L18" s="12">
        <f t="shared" si="1"/>
        <v>24</v>
      </c>
    </row>
    <row r="19" spans="1:12" ht="21.75" customHeight="1">
      <c r="A19" s="4">
        <v>11</v>
      </c>
      <c r="B19" s="12" t="s">
        <v>19</v>
      </c>
      <c r="C19" s="33">
        <f>150+146+179+166+153+160</f>
        <v>954</v>
      </c>
      <c r="D19" s="30">
        <v>16</v>
      </c>
      <c r="E19" s="40">
        <v>2</v>
      </c>
      <c r="F19" s="33">
        <f>193+164+155+192+133+160</f>
        <v>997</v>
      </c>
      <c r="G19" s="30">
        <v>14</v>
      </c>
      <c r="H19" s="40">
        <v>5</v>
      </c>
      <c r="I19" s="14">
        <f>225+150+232+195+205+158</f>
        <v>1165</v>
      </c>
      <c r="J19" s="44">
        <v>4</v>
      </c>
      <c r="K19" s="48">
        <v>16</v>
      </c>
      <c r="L19" s="12">
        <f t="shared" si="1"/>
        <v>23</v>
      </c>
    </row>
    <row r="20" spans="1:12" ht="21.75" customHeight="1">
      <c r="A20" s="5">
        <v>12</v>
      </c>
      <c r="B20" s="12" t="s">
        <v>9</v>
      </c>
      <c r="C20" s="33">
        <f>265+193+183+228+247+194</f>
        <v>1310</v>
      </c>
      <c r="D20" s="30">
        <v>1</v>
      </c>
      <c r="E20" s="40">
        <v>20</v>
      </c>
      <c r="F20" s="33"/>
      <c r="G20" s="30"/>
      <c r="H20" s="40"/>
      <c r="I20" s="14"/>
      <c r="J20" s="44"/>
      <c r="K20" s="48"/>
      <c r="L20" s="12">
        <f t="shared" si="1"/>
        <v>20</v>
      </c>
    </row>
    <row r="21" spans="1:12" ht="21.75" customHeight="1">
      <c r="A21" s="5">
        <v>13</v>
      </c>
      <c r="B21" s="12" t="s">
        <v>21</v>
      </c>
      <c r="C21" s="33">
        <f>200+145+204+200+185+165</f>
        <v>1099</v>
      </c>
      <c r="D21" s="30">
        <v>10</v>
      </c>
      <c r="E21" s="40">
        <v>8</v>
      </c>
      <c r="F21" s="33">
        <f>148+203+142+124+185+150</f>
        <v>952</v>
      </c>
      <c r="G21" s="30">
        <v>15</v>
      </c>
      <c r="H21" s="40">
        <v>4</v>
      </c>
      <c r="I21" s="14">
        <f>131+199+180+151+189+188</f>
        <v>1038</v>
      </c>
      <c r="J21" s="44">
        <v>14</v>
      </c>
      <c r="K21" s="48">
        <v>6</v>
      </c>
      <c r="L21" s="12">
        <f t="shared" si="1"/>
        <v>18</v>
      </c>
    </row>
    <row r="22" spans="1:12" ht="21.75" customHeight="1">
      <c r="A22" s="5">
        <v>14</v>
      </c>
      <c r="B22" s="12" t="s">
        <v>30</v>
      </c>
      <c r="C22" s="33">
        <f>175+169+175+189+160+183</f>
        <v>1051</v>
      </c>
      <c r="D22" s="30">
        <v>12</v>
      </c>
      <c r="E22" s="40">
        <v>6</v>
      </c>
      <c r="F22" s="33">
        <f>194+136+185+178+173+184</f>
        <v>1050</v>
      </c>
      <c r="G22" s="30">
        <v>12</v>
      </c>
      <c r="H22" s="40">
        <v>7</v>
      </c>
      <c r="I22" s="14">
        <f>185+167+125+161+244+113</f>
        <v>995</v>
      </c>
      <c r="J22" s="44">
        <v>17</v>
      </c>
      <c r="K22" s="48">
        <v>3</v>
      </c>
      <c r="L22" s="12">
        <f t="shared" si="1"/>
        <v>16</v>
      </c>
    </row>
    <row r="23" spans="1:12" ht="21.75" customHeight="1">
      <c r="A23" s="5">
        <v>15</v>
      </c>
      <c r="B23" s="12" t="s">
        <v>13</v>
      </c>
      <c r="C23" s="33">
        <f>144+211+159+202+159+133</f>
        <v>1008</v>
      </c>
      <c r="D23" s="30">
        <v>15</v>
      </c>
      <c r="E23" s="40">
        <v>3</v>
      </c>
      <c r="F23" s="33">
        <f>183+196+183+178+181+190</f>
        <v>1111</v>
      </c>
      <c r="G23" s="30">
        <v>9</v>
      </c>
      <c r="H23" s="40">
        <v>10</v>
      </c>
      <c r="I23" s="14">
        <f>157+153+132+121+134+177</f>
        <v>874</v>
      </c>
      <c r="J23" s="44">
        <v>19</v>
      </c>
      <c r="K23" s="48">
        <v>1</v>
      </c>
      <c r="L23" s="12">
        <f t="shared" si="1"/>
        <v>14</v>
      </c>
    </row>
    <row r="24" spans="1:12" ht="21.75" customHeight="1">
      <c r="A24" s="5">
        <v>16</v>
      </c>
      <c r="B24" s="12" t="s">
        <v>46</v>
      </c>
      <c r="C24" s="33"/>
      <c r="D24" s="30"/>
      <c r="E24" s="40"/>
      <c r="F24" s="33">
        <f>208+197+159+136+232+223</f>
        <v>1155</v>
      </c>
      <c r="G24" s="30">
        <v>6</v>
      </c>
      <c r="H24" s="40">
        <v>13</v>
      </c>
      <c r="I24" s="14"/>
      <c r="J24" s="44"/>
      <c r="K24" s="48"/>
      <c r="L24" s="12">
        <f t="shared" si="1"/>
        <v>13</v>
      </c>
    </row>
    <row r="25" spans="1:12" ht="21">
      <c r="A25" s="6">
        <v>17</v>
      </c>
      <c r="B25" s="12" t="s">
        <v>45</v>
      </c>
      <c r="C25" s="33"/>
      <c r="D25" s="30"/>
      <c r="E25" s="40"/>
      <c r="F25" s="33"/>
      <c r="G25" s="30"/>
      <c r="H25" s="40"/>
      <c r="I25" s="14">
        <f>192+175+193+170+160+193</f>
        <v>1083</v>
      </c>
      <c r="J25" s="44">
        <v>9</v>
      </c>
      <c r="K25" s="48">
        <v>11</v>
      </c>
      <c r="L25" s="12">
        <f t="shared" si="1"/>
        <v>11</v>
      </c>
    </row>
    <row r="26" spans="1:12" ht="21">
      <c r="A26" s="6">
        <v>18</v>
      </c>
      <c r="B26" s="15" t="s">
        <v>49</v>
      </c>
      <c r="C26" s="33">
        <f>48+143+163+164+160+181+168</f>
        <v>1027</v>
      </c>
      <c r="D26" s="30">
        <v>13</v>
      </c>
      <c r="E26" s="40">
        <v>5</v>
      </c>
      <c r="F26" s="33"/>
      <c r="G26" s="30"/>
      <c r="H26" s="40"/>
      <c r="I26" s="14">
        <f>48+168+154+213+138+158+141</f>
        <v>1020</v>
      </c>
      <c r="J26" s="44">
        <v>16</v>
      </c>
      <c r="K26" s="48">
        <v>4</v>
      </c>
      <c r="L26" s="12">
        <f t="shared" si="1"/>
        <v>9</v>
      </c>
    </row>
    <row r="27" spans="1:12" ht="21">
      <c r="A27" s="5">
        <v>19</v>
      </c>
      <c r="B27" s="15" t="s">
        <v>12</v>
      </c>
      <c r="C27" s="33"/>
      <c r="D27" s="30"/>
      <c r="E27" s="40"/>
      <c r="F27" s="33"/>
      <c r="G27" s="30"/>
      <c r="H27" s="40"/>
      <c r="I27" s="14">
        <f>198+181+156+155+200+182</f>
        <v>1072</v>
      </c>
      <c r="J27" s="44">
        <v>11</v>
      </c>
      <c r="K27" s="48">
        <v>9</v>
      </c>
      <c r="L27" s="12">
        <f t="shared" si="1"/>
        <v>9</v>
      </c>
    </row>
    <row r="28" spans="1:12" ht="21">
      <c r="A28" s="6">
        <v>20</v>
      </c>
      <c r="B28" s="15" t="s">
        <v>95</v>
      </c>
      <c r="C28" s="33"/>
      <c r="D28" s="30"/>
      <c r="E28" s="40"/>
      <c r="F28" s="33"/>
      <c r="G28" s="30"/>
      <c r="H28" s="40"/>
      <c r="I28" s="14">
        <f>183+180+160+150+214+183</f>
        <v>1070</v>
      </c>
      <c r="J28" s="44">
        <v>12</v>
      </c>
      <c r="K28" s="48">
        <v>8</v>
      </c>
      <c r="L28" s="12">
        <f t="shared" si="1"/>
        <v>8</v>
      </c>
    </row>
    <row r="29" spans="1:12" ht="21">
      <c r="A29" s="6">
        <v>21</v>
      </c>
      <c r="B29" s="15" t="s">
        <v>93</v>
      </c>
      <c r="C29" s="33"/>
      <c r="D29" s="30"/>
      <c r="E29" s="40"/>
      <c r="F29" s="33">
        <f>182+164+170+203+166+177</f>
        <v>1062</v>
      </c>
      <c r="G29" s="30">
        <v>11</v>
      </c>
      <c r="H29" s="40">
        <v>8</v>
      </c>
      <c r="I29" s="14"/>
      <c r="J29" s="44"/>
      <c r="K29" s="48"/>
      <c r="L29" s="12">
        <f t="shared" si="1"/>
        <v>8</v>
      </c>
    </row>
    <row r="30" spans="1:12" ht="21">
      <c r="A30" s="6">
        <v>22</v>
      </c>
      <c r="B30" s="15" t="s">
        <v>55</v>
      </c>
      <c r="C30" s="33">
        <f>177+133+170+143+141+158</f>
        <v>922</v>
      </c>
      <c r="D30" s="30">
        <v>17</v>
      </c>
      <c r="E30" s="40">
        <v>1</v>
      </c>
      <c r="F30" s="33">
        <f>156+158+180+130+172+135</f>
        <v>931</v>
      </c>
      <c r="G30" s="30">
        <v>16</v>
      </c>
      <c r="H30" s="40">
        <v>3</v>
      </c>
      <c r="I30" s="14">
        <f>112+187+185+148+151+193</f>
        <v>976</v>
      </c>
      <c r="J30" s="44">
        <v>18</v>
      </c>
      <c r="K30" s="48">
        <v>2</v>
      </c>
      <c r="L30" s="12">
        <f t="shared" si="1"/>
        <v>6</v>
      </c>
    </row>
    <row r="31" spans="1:12" ht="21">
      <c r="A31" s="6">
        <v>23</v>
      </c>
      <c r="B31" s="15" t="s">
        <v>18</v>
      </c>
      <c r="C31" s="33">
        <f>165+206+178+163+157+144</f>
        <v>1013</v>
      </c>
      <c r="D31" s="30">
        <v>14</v>
      </c>
      <c r="E31" s="40">
        <v>4</v>
      </c>
      <c r="F31" s="33">
        <f>159+160+183+158+134+115</f>
        <v>909</v>
      </c>
      <c r="G31" s="30">
        <v>17</v>
      </c>
      <c r="H31" s="40">
        <v>2</v>
      </c>
      <c r="I31" s="14"/>
      <c r="J31" s="44"/>
      <c r="K31" s="48"/>
      <c r="L31" s="12">
        <f t="shared" si="1"/>
        <v>6</v>
      </c>
    </row>
    <row r="32" spans="1:12" ht="21.75" thickBot="1">
      <c r="A32" s="7">
        <v>24</v>
      </c>
      <c r="B32" s="16" t="s">
        <v>94</v>
      </c>
      <c r="C32" s="37"/>
      <c r="D32" s="34"/>
      <c r="E32" s="50"/>
      <c r="F32" s="37">
        <f>149+146+144+157+149+134</f>
        <v>879</v>
      </c>
      <c r="G32" s="34">
        <v>18</v>
      </c>
      <c r="H32" s="50">
        <v>1</v>
      </c>
      <c r="I32" s="17"/>
      <c r="J32" s="45"/>
      <c r="K32" s="49"/>
      <c r="L32" s="16">
        <f t="shared" si="1"/>
        <v>1</v>
      </c>
    </row>
    <row r="33" spans="2:9" ht="18.75">
      <c r="B33" s="8"/>
      <c r="C33" s="9"/>
      <c r="D33" s="9"/>
      <c r="E33" s="9"/>
      <c r="F33" s="9"/>
      <c r="G33" s="35"/>
      <c r="H33" s="9"/>
      <c r="I33" s="9"/>
    </row>
  </sheetData>
  <sheetProtection/>
  <mergeCells count="4">
    <mergeCell ref="A1:L1"/>
    <mergeCell ref="A2:L2"/>
    <mergeCell ref="A3:L3"/>
    <mergeCell ref="A4:L4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23.7109375" style="0" customWidth="1"/>
    <col min="3" max="6" width="8.7109375" style="0" customWidth="1"/>
    <col min="7" max="7" width="8.7109375" style="36" customWidth="1"/>
    <col min="8" max="11" width="8.7109375" style="0" customWidth="1"/>
    <col min="12" max="12" width="9.140625" style="0" customWidth="1"/>
  </cols>
  <sheetData>
    <row r="1" spans="1:12" ht="23.25">
      <c r="A1" s="243" t="s">
        <v>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18" customFormat="1" ht="18.75">
      <c r="A2" s="244" t="s">
        <v>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8.75" customHeight="1">
      <c r="A3" s="244" t="s">
        <v>23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7.25" customHeight="1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5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3:11" ht="19.5" customHeight="1" thickBot="1">
      <c r="C6" s="19"/>
      <c r="D6" s="22">
        <v>42809</v>
      </c>
      <c r="E6" s="21"/>
      <c r="F6" s="19"/>
      <c r="G6" s="22">
        <v>42816</v>
      </c>
      <c r="H6" s="21"/>
      <c r="I6" s="20"/>
      <c r="J6" s="22">
        <v>42823</v>
      </c>
      <c r="K6" s="21"/>
    </row>
    <row r="7" spans="1:12" s="3" customFormat="1" ht="19.5" customHeight="1" thickBot="1">
      <c r="A7" s="2" t="s">
        <v>1</v>
      </c>
      <c r="B7" s="2" t="s">
        <v>15</v>
      </c>
      <c r="C7" s="25" t="s">
        <v>2</v>
      </c>
      <c r="D7" s="26" t="s">
        <v>16</v>
      </c>
      <c r="E7" s="27" t="s">
        <v>17</v>
      </c>
      <c r="F7" s="25" t="s">
        <v>2</v>
      </c>
      <c r="G7" s="26" t="s">
        <v>16</v>
      </c>
      <c r="H7" s="27" t="s">
        <v>17</v>
      </c>
      <c r="I7" s="25" t="s">
        <v>2</v>
      </c>
      <c r="J7" s="26" t="s">
        <v>16</v>
      </c>
      <c r="K7" s="27" t="s">
        <v>17</v>
      </c>
      <c r="L7" s="23" t="s">
        <v>2</v>
      </c>
    </row>
    <row r="8" spans="1:13" ht="19.5" customHeight="1">
      <c r="A8" s="63">
        <v>1</v>
      </c>
      <c r="B8" s="10" t="s">
        <v>11</v>
      </c>
      <c r="C8" s="31">
        <f>203+200+197+190+181+243</f>
        <v>1214</v>
      </c>
      <c r="D8" s="28">
        <v>1</v>
      </c>
      <c r="E8" s="226">
        <v>18</v>
      </c>
      <c r="F8" s="31">
        <f>199+181+203+158+184+203</f>
        <v>1128</v>
      </c>
      <c r="G8" s="28">
        <v>4</v>
      </c>
      <c r="H8" s="226">
        <v>10</v>
      </c>
      <c r="I8" s="221">
        <f>216+226+206+208+228+216</f>
        <v>1300</v>
      </c>
      <c r="J8" s="42">
        <v>3</v>
      </c>
      <c r="K8" s="231">
        <v>12</v>
      </c>
      <c r="L8" s="10">
        <f aca="true" t="shared" si="0" ref="L8:L15">E8+H8+K8</f>
        <v>40</v>
      </c>
      <c r="M8" s="9"/>
    </row>
    <row r="9" spans="1:13" ht="19.5" customHeight="1">
      <c r="A9" s="5">
        <v>2</v>
      </c>
      <c r="B9" s="12" t="s">
        <v>41</v>
      </c>
      <c r="C9" s="32">
        <f>215+222+186+233+147+175</f>
        <v>1178</v>
      </c>
      <c r="D9" s="29">
        <v>2</v>
      </c>
      <c r="E9" s="227">
        <v>15</v>
      </c>
      <c r="F9" s="32">
        <f>135+185+176+169+196+222</f>
        <v>1083</v>
      </c>
      <c r="G9" s="29">
        <v>7</v>
      </c>
      <c r="H9" s="227">
        <v>7</v>
      </c>
      <c r="I9" s="222">
        <f>248+223+232+236+190+205</f>
        <v>1334</v>
      </c>
      <c r="J9" s="43">
        <v>1</v>
      </c>
      <c r="K9" s="232">
        <v>17</v>
      </c>
      <c r="L9" s="12">
        <f t="shared" si="0"/>
        <v>39</v>
      </c>
      <c r="M9" s="9"/>
    </row>
    <row r="10" spans="1:13" ht="19.5" customHeight="1">
      <c r="A10" s="5">
        <v>3</v>
      </c>
      <c r="B10" s="12" t="s">
        <v>4</v>
      </c>
      <c r="C10" s="32">
        <f>149+195+231+156+166+203</f>
        <v>1100</v>
      </c>
      <c r="D10" s="29">
        <v>5</v>
      </c>
      <c r="E10" s="227">
        <v>11</v>
      </c>
      <c r="F10" s="32">
        <f>167+191+177+165+188+222</f>
        <v>1110</v>
      </c>
      <c r="G10" s="29">
        <v>5</v>
      </c>
      <c r="H10" s="227">
        <v>9</v>
      </c>
      <c r="I10" s="222">
        <f>169+165+211+212+217+222</f>
        <v>1196</v>
      </c>
      <c r="J10" s="43">
        <v>4</v>
      </c>
      <c r="K10" s="232">
        <v>11</v>
      </c>
      <c r="L10" s="12">
        <f t="shared" si="0"/>
        <v>31</v>
      </c>
      <c r="M10" s="9"/>
    </row>
    <row r="11" spans="1:13" ht="19.5" customHeight="1">
      <c r="A11" s="5">
        <v>4</v>
      </c>
      <c r="B11" s="60" t="s">
        <v>19</v>
      </c>
      <c r="C11" s="32">
        <f>166+157+203+228+189+180</f>
        <v>1123</v>
      </c>
      <c r="D11" s="29">
        <v>3</v>
      </c>
      <c r="E11" s="227">
        <v>13</v>
      </c>
      <c r="F11" s="32">
        <f>182+208+194+193+181+179</f>
        <v>1137</v>
      </c>
      <c r="G11" s="29">
        <v>2</v>
      </c>
      <c r="H11" s="227">
        <v>13</v>
      </c>
      <c r="I11" s="222">
        <f>199+208+139+183+170+147</f>
        <v>1046</v>
      </c>
      <c r="J11" s="43">
        <v>11</v>
      </c>
      <c r="K11" s="232">
        <v>4</v>
      </c>
      <c r="L11" s="12">
        <f t="shared" si="0"/>
        <v>30</v>
      </c>
      <c r="M11" s="9"/>
    </row>
    <row r="12" spans="1:13" ht="19.5" customHeight="1">
      <c r="A12" s="5">
        <v>5</v>
      </c>
      <c r="B12" s="60" t="s">
        <v>18</v>
      </c>
      <c r="C12" s="32">
        <f>189+237+183+146+146+171</f>
        <v>1072</v>
      </c>
      <c r="D12" s="29">
        <v>7</v>
      </c>
      <c r="E12" s="227">
        <v>9</v>
      </c>
      <c r="F12" s="32">
        <f>196+211+192+183+200+154</f>
        <v>1136</v>
      </c>
      <c r="G12" s="29">
        <v>3</v>
      </c>
      <c r="H12" s="227">
        <v>11</v>
      </c>
      <c r="I12" s="222">
        <f>213+169+179+211+182+166</f>
        <v>1120</v>
      </c>
      <c r="J12" s="43">
        <v>6</v>
      </c>
      <c r="K12" s="232">
        <v>9</v>
      </c>
      <c r="L12" s="12">
        <f t="shared" si="0"/>
        <v>29</v>
      </c>
      <c r="M12" s="9"/>
    </row>
    <row r="13" spans="1:13" ht="19.5" customHeight="1">
      <c r="A13" s="5">
        <v>6</v>
      </c>
      <c r="B13" s="60" t="s">
        <v>54</v>
      </c>
      <c r="C13" s="32"/>
      <c r="D13" s="29"/>
      <c r="E13" s="227"/>
      <c r="F13" s="32">
        <f>48+216+162+205+177+157+182</f>
        <v>1147</v>
      </c>
      <c r="G13" s="29">
        <v>1</v>
      </c>
      <c r="H13" s="227">
        <v>16</v>
      </c>
      <c r="I13" s="222">
        <f>48+173+181+195+224+167+159</f>
        <v>1147</v>
      </c>
      <c r="J13" s="43">
        <v>5</v>
      </c>
      <c r="K13" s="232">
        <v>10</v>
      </c>
      <c r="L13" s="12">
        <f t="shared" si="0"/>
        <v>26</v>
      </c>
      <c r="M13" s="9"/>
    </row>
    <row r="14" spans="1:13" ht="19.5" customHeight="1">
      <c r="A14" s="5">
        <v>7</v>
      </c>
      <c r="B14" s="60" t="s">
        <v>29</v>
      </c>
      <c r="C14" s="32">
        <f>166+157+203+174+232+151</f>
        <v>1083</v>
      </c>
      <c r="D14" s="29">
        <v>6</v>
      </c>
      <c r="E14" s="227">
        <v>10</v>
      </c>
      <c r="F14" s="32"/>
      <c r="G14" s="29"/>
      <c r="H14" s="227"/>
      <c r="I14" s="222">
        <f>185+212+223+263+210+235</f>
        <v>1328</v>
      </c>
      <c r="J14" s="43">
        <v>2</v>
      </c>
      <c r="K14" s="232">
        <v>14</v>
      </c>
      <c r="L14" s="12">
        <f t="shared" si="0"/>
        <v>24</v>
      </c>
      <c r="M14" s="9"/>
    </row>
    <row r="15" spans="1:13" ht="19.5" customHeight="1">
      <c r="A15" s="5">
        <v>8</v>
      </c>
      <c r="B15" s="60" t="s">
        <v>3</v>
      </c>
      <c r="C15" s="32">
        <f>176+170+170+188+187+180</f>
        <v>1071</v>
      </c>
      <c r="D15" s="29">
        <v>8</v>
      </c>
      <c r="E15" s="227">
        <v>8</v>
      </c>
      <c r="F15" s="32">
        <f>157+190+156+168+201+187</f>
        <v>1059</v>
      </c>
      <c r="G15" s="29">
        <v>9</v>
      </c>
      <c r="H15" s="227">
        <v>5</v>
      </c>
      <c r="I15" s="222">
        <f>180+159+165+215+218+181</f>
        <v>1118</v>
      </c>
      <c r="J15" s="43">
        <v>7</v>
      </c>
      <c r="K15" s="232">
        <v>8</v>
      </c>
      <c r="L15" s="12">
        <f t="shared" si="0"/>
        <v>21</v>
      </c>
      <c r="M15" s="9"/>
    </row>
    <row r="16" spans="1:13" ht="8.25" customHeight="1">
      <c r="A16" s="211"/>
      <c r="B16" s="220"/>
      <c r="C16" s="213"/>
      <c r="D16" s="214"/>
      <c r="E16" s="228"/>
      <c r="F16" s="213"/>
      <c r="G16" s="214"/>
      <c r="H16" s="228"/>
      <c r="I16" s="223"/>
      <c r="J16" s="217"/>
      <c r="K16" s="233"/>
      <c r="L16" s="212"/>
      <c r="M16" s="9"/>
    </row>
    <row r="17" spans="1:12" ht="19.5" customHeight="1">
      <c r="A17" s="5">
        <v>9</v>
      </c>
      <c r="B17" s="60" t="s">
        <v>5</v>
      </c>
      <c r="C17" s="32">
        <f>193+168+171+180+211+180</f>
        <v>1103</v>
      </c>
      <c r="D17" s="29">
        <v>4</v>
      </c>
      <c r="E17" s="227">
        <v>12</v>
      </c>
      <c r="F17" s="32">
        <f>212+158+148+191+153+223</f>
        <v>1085</v>
      </c>
      <c r="G17" s="29">
        <v>6</v>
      </c>
      <c r="H17" s="227">
        <v>8</v>
      </c>
      <c r="I17" s="222"/>
      <c r="J17" s="43"/>
      <c r="K17" s="232"/>
      <c r="L17" s="12">
        <f aca="true" t="shared" si="1" ref="L17:L29">E17+H17+K17</f>
        <v>20</v>
      </c>
    </row>
    <row r="18" spans="1:12" ht="19.5" customHeight="1">
      <c r="A18" s="5">
        <v>10</v>
      </c>
      <c r="B18" s="60" t="s">
        <v>10</v>
      </c>
      <c r="C18" s="32">
        <f>159+183+182+177+161+202</f>
        <v>1064</v>
      </c>
      <c r="D18" s="29">
        <v>9</v>
      </c>
      <c r="E18" s="227">
        <v>7</v>
      </c>
      <c r="F18" s="32">
        <f>158+188+147+192+174+203</f>
        <v>1062</v>
      </c>
      <c r="G18" s="29">
        <v>8</v>
      </c>
      <c r="H18" s="227">
        <v>6</v>
      </c>
      <c r="I18" s="222">
        <f>194+180+183+180+154+191</f>
        <v>1082</v>
      </c>
      <c r="J18" s="43">
        <v>9</v>
      </c>
      <c r="K18" s="232">
        <v>6</v>
      </c>
      <c r="L18" s="12">
        <f t="shared" si="1"/>
        <v>19</v>
      </c>
    </row>
    <row r="19" spans="1:12" ht="19.5" customHeight="1">
      <c r="A19" s="4">
        <v>11</v>
      </c>
      <c r="B19" s="12" t="s">
        <v>30</v>
      </c>
      <c r="C19" s="33">
        <f>142+169+173+144+194+186</f>
        <v>1008</v>
      </c>
      <c r="D19" s="30">
        <v>11</v>
      </c>
      <c r="E19" s="229">
        <v>5</v>
      </c>
      <c r="F19" s="33">
        <f>209+133+184+146+150+201</f>
        <v>1023</v>
      </c>
      <c r="G19" s="30">
        <v>11</v>
      </c>
      <c r="H19" s="229">
        <v>3</v>
      </c>
      <c r="I19" s="224">
        <f>170+186+199+172+156+146</f>
        <v>1029</v>
      </c>
      <c r="J19" s="44">
        <v>13</v>
      </c>
      <c r="K19" s="234">
        <v>2</v>
      </c>
      <c r="L19" s="12">
        <f t="shared" si="1"/>
        <v>10</v>
      </c>
    </row>
    <row r="20" spans="1:12" ht="19.5" customHeight="1">
      <c r="A20" s="5">
        <v>12</v>
      </c>
      <c r="B20" s="60" t="s">
        <v>55</v>
      </c>
      <c r="C20" s="33">
        <f>163+157+192+136+194+133</f>
        <v>975</v>
      </c>
      <c r="D20" s="30">
        <v>12</v>
      </c>
      <c r="E20" s="229">
        <v>4</v>
      </c>
      <c r="F20" s="33"/>
      <c r="G20" s="30"/>
      <c r="H20" s="229"/>
      <c r="I20" s="224">
        <f>155+155+187+195+195+164</f>
        <v>1051</v>
      </c>
      <c r="J20" s="44">
        <v>10</v>
      </c>
      <c r="K20" s="234">
        <v>5</v>
      </c>
      <c r="L20" s="12">
        <f t="shared" si="1"/>
        <v>9</v>
      </c>
    </row>
    <row r="21" spans="1:12" ht="19.5" customHeight="1">
      <c r="A21" s="5">
        <v>13</v>
      </c>
      <c r="B21" s="60" t="s">
        <v>49</v>
      </c>
      <c r="C21" s="33">
        <f>48+121+171+133+136+176+161</f>
        <v>946</v>
      </c>
      <c r="D21" s="30">
        <v>13</v>
      </c>
      <c r="E21" s="229">
        <v>3</v>
      </c>
      <c r="F21" s="33">
        <f>48+179+189+166+146+169+148</f>
        <v>1045</v>
      </c>
      <c r="G21" s="30">
        <v>10</v>
      </c>
      <c r="H21" s="229">
        <v>4</v>
      </c>
      <c r="I21" s="224"/>
      <c r="J21" s="44"/>
      <c r="K21" s="234"/>
      <c r="L21" s="12">
        <f t="shared" si="1"/>
        <v>7</v>
      </c>
    </row>
    <row r="22" spans="1:12" ht="19.5" customHeight="1">
      <c r="A22" s="5">
        <v>14</v>
      </c>
      <c r="B22" s="12" t="s">
        <v>95</v>
      </c>
      <c r="C22" s="33"/>
      <c r="D22" s="30"/>
      <c r="E22" s="229"/>
      <c r="F22" s="33"/>
      <c r="G22" s="30"/>
      <c r="H22" s="229"/>
      <c r="I22" s="224">
        <f>120+182+170+183+223+224</f>
        <v>1102</v>
      </c>
      <c r="J22" s="44">
        <v>8</v>
      </c>
      <c r="K22" s="234">
        <v>7</v>
      </c>
      <c r="L22" s="12">
        <f t="shared" si="1"/>
        <v>7</v>
      </c>
    </row>
    <row r="23" spans="1:12" ht="19.5" customHeight="1">
      <c r="A23" s="5">
        <v>15</v>
      </c>
      <c r="B23" s="60" t="s">
        <v>14</v>
      </c>
      <c r="C23" s="33">
        <f>153+151+123+164+191+127</f>
        <v>909</v>
      </c>
      <c r="D23" s="30">
        <v>14</v>
      </c>
      <c r="E23" s="229">
        <v>2</v>
      </c>
      <c r="F23" s="33">
        <f>143+166+147+161+193+156</f>
        <v>966</v>
      </c>
      <c r="G23" s="30">
        <v>13</v>
      </c>
      <c r="H23" s="229">
        <v>1</v>
      </c>
      <c r="I23" s="224">
        <f>148+196+192+181+154+164</f>
        <v>1035</v>
      </c>
      <c r="J23" s="44">
        <v>12</v>
      </c>
      <c r="K23" s="234">
        <v>3</v>
      </c>
      <c r="L23" s="12">
        <f t="shared" si="1"/>
        <v>6</v>
      </c>
    </row>
    <row r="24" spans="1:12" ht="19.5" customHeight="1">
      <c r="A24" s="5">
        <v>16</v>
      </c>
      <c r="B24" s="60" t="s">
        <v>96</v>
      </c>
      <c r="C24" s="33">
        <f>194+165+159+182+171+168</f>
        <v>1039</v>
      </c>
      <c r="D24" s="30">
        <v>10</v>
      </c>
      <c r="E24" s="229">
        <v>6</v>
      </c>
      <c r="F24" s="33"/>
      <c r="G24" s="30"/>
      <c r="H24" s="229"/>
      <c r="I24" s="224"/>
      <c r="J24" s="44"/>
      <c r="K24" s="234"/>
      <c r="L24" s="12">
        <f t="shared" si="1"/>
        <v>6</v>
      </c>
    </row>
    <row r="25" spans="1:12" ht="19.5" customHeight="1">
      <c r="A25" s="6">
        <v>17</v>
      </c>
      <c r="B25" s="12" t="s">
        <v>50</v>
      </c>
      <c r="C25" s="33"/>
      <c r="D25" s="30"/>
      <c r="E25" s="229"/>
      <c r="F25" s="33">
        <f>179+188+168+151+163+134</f>
        <v>983</v>
      </c>
      <c r="G25" s="30">
        <v>12</v>
      </c>
      <c r="H25" s="229">
        <v>2</v>
      </c>
      <c r="I25" s="224"/>
      <c r="J25" s="44"/>
      <c r="K25" s="234"/>
      <c r="L25" s="12">
        <f t="shared" si="1"/>
        <v>2</v>
      </c>
    </row>
    <row r="26" spans="1:12" ht="19.5" customHeight="1">
      <c r="A26" s="6">
        <v>18</v>
      </c>
      <c r="B26" s="65" t="s">
        <v>42</v>
      </c>
      <c r="C26" s="33">
        <f>119+119+145+149+176+158</f>
        <v>866</v>
      </c>
      <c r="D26" s="30">
        <v>15</v>
      </c>
      <c r="E26" s="229">
        <v>1</v>
      </c>
      <c r="F26" s="33"/>
      <c r="G26" s="30"/>
      <c r="H26" s="229"/>
      <c r="I26" s="224"/>
      <c r="J26" s="44"/>
      <c r="K26" s="234"/>
      <c r="L26" s="12">
        <f t="shared" si="1"/>
        <v>1</v>
      </c>
    </row>
    <row r="27" spans="1:12" ht="19.5" customHeight="1">
      <c r="A27" s="6">
        <v>19</v>
      </c>
      <c r="B27" s="65" t="s">
        <v>93</v>
      </c>
      <c r="C27" s="33"/>
      <c r="D27" s="30"/>
      <c r="E27" s="229"/>
      <c r="F27" s="33"/>
      <c r="G27" s="30"/>
      <c r="H27" s="229"/>
      <c r="I27" s="224">
        <f>136+137+137+124+141+172</f>
        <v>847</v>
      </c>
      <c r="J27" s="44">
        <v>14</v>
      </c>
      <c r="K27" s="234">
        <v>1</v>
      </c>
      <c r="L27" s="12">
        <f t="shared" si="1"/>
        <v>1</v>
      </c>
    </row>
    <row r="28" spans="1:12" ht="19.5" customHeight="1">
      <c r="A28" s="6">
        <v>20</v>
      </c>
      <c r="B28" s="15"/>
      <c r="C28" s="33"/>
      <c r="D28" s="30"/>
      <c r="E28" s="229"/>
      <c r="F28" s="33"/>
      <c r="G28" s="30"/>
      <c r="H28" s="229"/>
      <c r="I28" s="224"/>
      <c r="J28" s="44"/>
      <c r="K28" s="234"/>
      <c r="L28" s="12">
        <f t="shared" si="1"/>
        <v>0</v>
      </c>
    </row>
    <row r="29" spans="1:12" ht="19.5" customHeight="1" thickBot="1">
      <c r="A29" s="7">
        <v>21</v>
      </c>
      <c r="B29" s="16"/>
      <c r="C29" s="64"/>
      <c r="D29" s="34"/>
      <c r="E29" s="230"/>
      <c r="F29" s="37"/>
      <c r="G29" s="34"/>
      <c r="H29" s="230"/>
      <c r="I29" s="225"/>
      <c r="J29" s="45"/>
      <c r="K29" s="235"/>
      <c r="L29" s="16">
        <f t="shared" si="1"/>
        <v>0</v>
      </c>
    </row>
    <row r="30" spans="2:9" ht="19.5" customHeight="1">
      <c r="B30" s="8"/>
      <c r="C30" s="9"/>
      <c r="D30" s="9"/>
      <c r="E30" s="9"/>
      <c r="F30" s="9"/>
      <c r="G30" s="35"/>
      <c r="H30" s="9"/>
      <c r="I30" s="9"/>
    </row>
    <row r="31" ht="19.5" customHeight="1"/>
    <row r="32" ht="19.5" customHeight="1"/>
    <row r="33" ht="19.5" customHeight="1"/>
  </sheetData>
  <sheetProtection/>
  <mergeCells count="4">
    <mergeCell ref="A1:L1"/>
    <mergeCell ref="A2:L2"/>
    <mergeCell ref="A3:L3"/>
    <mergeCell ref="A4:L4"/>
  </mergeCells>
  <printOptions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6" width="8.7109375" style="0" customWidth="1"/>
    <col min="7" max="7" width="8.7109375" style="36" customWidth="1"/>
    <col min="8" max="11" width="8.7109375" style="0" customWidth="1"/>
    <col min="12" max="12" width="9.140625" style="0" customWidth="1"/>
  </cols>
  <sheetData>
    <row r="1" spans="1:12" ht="23.25">
      <c r="A1" s="243" t="s">
        <v>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18" customFormat="1" ht="18.75">
      <c r="A2" s="244" t="s">
        <v>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8.75" customHeight="1">
      <c r="A3" s="244" t="s">
        <v>25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7.25" customHeight="1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5" customHeight="1" thickBo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3:11" ht="19.5" customHeight="1" thickBot="1">
      <c r="C6" s="19"/>
      <c r="D6" s="22">
        <v>42837</v>
      </c>
      <c r="E6" s="21"/>
      <c r="F6" s="19"/>
      <c r="G6" s="22">
        <v>42844</v>
      </c>
      <c r="H6" s="21"/>
      <c r="I6" s="20"/>
      <c r="J6" s="22">
        <v>42851</v>
      </c>
      <c r="K6" s="21"/>
    </row>
    <row r="7" spans="1:12" s="3" customFormat="1" ht="19.5" customHeight="1" thickBot="1">
      <c r="A7" s="2" t="s">
        <v>1</v>
      </c>
      <c r="B7" s="2" t="s">
        <v>15</v>
      </c>
      <c r="C7" s="25" t="s">
        <v>2</v>
      </c>
      <c r="D7" s="26" t="s">
        <v>16</v>
      </c>
      <c r="E7" s="27" t="s">
        <v>17</v>
      </c>
      <c r="F7" s="25" t="s">
        <v>2</v>
      </c>
      <c r="G7" s="26" t="s">
        <v>16</v>
      </c>
      <c r="H7" s="27" t="s">
        <v>17</v>
      </c>
      <c r="I7" s="25" t="s">
        <v>2</v>
      </c>
      <c r="J7" s="26" t="s">
        <v>16</v>
      </c>
      <c r="K7" s="27" t="s">
        <v>17</v>
      </c>
      <c r="L7" s="23" t="s">
        <v>2</v>
      </c>
    </row>
    <row r="8" spans="1:13" ht="19.5" customHeight="1">
      <c r="A8" s="63">
        <v>1</v>
      </c>
      <c r="B8" s="62" t="s">
        <v>5</v>
      </c>
      <c r="C8" s="31">
        <f>206+233+278+195+212+290</f>
        <v>1414</v>
      </c>
      <c r="D8" s="28">
        <v>1</v>
      </c>
      <c r="E8" s="226">
        <v>19</v>
      </c>
      <c r="F8" s="31">
        <f>247+246+213+172+300+202</f>
        <v>1380</v>
      </c>
      <c r="G8" s="28">
        <v>2</v>
      </c>
      <c r="H8" s="226">
        <v>13</v>
      </c>
      <c r="I8" s="221"/>
      <c r="J8" s="42"/>
      <c r="K8" s="231"/>
      <c r="L8" s="10">
        <f>E8+H8+K8</f>
        <v>32</v>
      </c>
      <c r="M8" s="9"/>
    </row>
    <row r="9" spans="1:13" ht="19.5" customHeight="1">
      <c r="A9" s="5">
        <v>2</v>
      </c>
      <c r="B9" s="12" t="s">
        <v>50</v>
      </c>
      <c r="C9" s="32">
        <f>204+255+208+188+227+202</f>
        <v>1284</v>
      </c>
      <c r="D9" s="29">
        <v>2</v>
      </c>
      <c r="E9" s="227">
        <v>16</v>
      </c>
      <c r="F9" s="32">
        <f>219+198+204+182+248+289</f>
        <v>1340</v>
      </c>
      <c r="G9" s="29">
        <v>3</v>
      </c>
      <c r="H9" s="227">
        <v>11</v>
      </c>
      <c r="I9" s="222"/>
      <c r="J9" s="43"/>
      <c r="K9" s="232"/>
      <c r="L9" s="12">
        <f>E9+H9+K9</f>
        <v>27</v>
      </c>
      <c r="M9" s="9"/>
    </row>
    <row r="10" spans="1:13" ht="19.5" customHeight="1">
      <c r="A10" s="5">
        <v>3</v>
      </c>
      <c r="B10" s="60" t="s">
        <v>29</v>
      </c>
      <c r="C10" s="32">
        <f>203+232+192+139+215+227</f>
        <v>1208</v>
      </c>
      <c r="D10" s="29">
        <v>8</v>
      </c>
      <c r="E10" s="227">
        <v>9</v>
      </c>
      <c r="F10" s="32">
        <f>237+203+236+235+221+248</f>
        <v>1380</v>
      </c>
      <c r="G10" s="29">
        <v>1</v>
      </c>
      <c r="H10" s="227">
        <v>16</v>
      </c>
      <c r="I10" s="222"/>
      <c r="J10" s="43"/>
      <c r="K10" s="232"/>
      <c r="L10" s="12">
        <f>E10+H10+K10</f>
        <v>25</v>
      </c>
      <c r="M10" s="9"/>
    </row>
    <row r="11" spans="1:13" ht="19.5" customHeight="1">
      <c r="A11" s="5">
        <v>4</v>
      </c>
      <c r="B11" s="12" t="s">
        <v>41</v>
      </c>
      <c r="C11" s="32">
        <f>202+196+237+183+214+195</f>
        <v>1227</v>
      </c>
      <c r="D11" s="29">
        <v>5</v>
      </c>
      <c r="E11" s="227">
        <v>12</v>
      </c>
      <c r="F11" s="32">
        <f>204+205+226+248+213+239</f>
        <v>1335</v>
      </c>
      <c r="G11" s="29">
        <v>4</v>
      </c>
      <c r="H11" s="227">
        <v>10</v>
      </c>
      <c r="I11" s="222"/>
      <c r="J11" s="43"/>
      <c r="K11" s="232"/>
      <c r="L11" s="12">
        <f>E11+H11+K11</f>
        <v>22</v>
      </c>
      <c r="M11" s="9"/>
    </row>
    <row r="12" spans="1:13" ht="19.5" customHeight="1">
      <c r="A12" s="5">
        <v>5</v>
      </c>
      <c r="B12" s="12" t="s">
        <v>4</v>
      </c>
      <c r="C12" s="32">
        <f>188+237+202+213+204+213</f>
        <v>1257</v>
      </c>
      <c r="D12" s="29">
        <v>4</v>
      </c>
      <c r="E12" s="227">
        <v>13</v>
      </c>
      <c r="F12" s="32">
        <f>217+234+211+236+193+195</f>
        <v>1286</v>
      </c>
      <c r="G12" s="29">
        <v>6</v>
      </c>
      <c r="H12" s="227">
        <v>8</v>
      </c>
      <c r="I12" s="222"/>
      <c r="J12" s="43"/>
      <c r="K12" s="232"/>
      <c r="L12" s="12">
        <f>E12+H12+K12</f>
        <v>21</v>
      </c>
      <c r="M12" s="9"/>
    </row>
    <row r="13" spans="1:13" ht="19.5" customHeight="1">
      <c r="A13" s="5">
        <v>6</v>
      </c>
      <c r="B13" s="60" t="s">
        <v>55</v>
      </c>
      <c r="C13" s="32">
        <f>130+220+173+204+208+188</f>
        <v>1123</v>
      </c>
      <c r="D13" s="29">
        <v>10</v>
      </c>
      <c r="E13" s="227">
        <v>7</v>
      </c>
      <c r="F13" s="32">
        <f>142+223+245+206+254+242</f>
        <v>1312</v>
      </c>
      <c r="G13" s="29">
        <v>5</v>
      </c>
      <c r="H13" s="227">
        <v>9</v>
      </c>
      <c r="I13" s="222"/>
      <c r="J13" s="43"/>
      <c r="K13" s="232"/>
      <c r="L13" s="12">
        <f>E13+H13+K13</f>
        <v>16</v>
      </c>
      <c r="M13" s="9"/>
    </row>
    <row r="14" spans="1:13" ht="19.5" customHeight="1">
      <c r="A14" s="5">
        <v>7</v>
      </c>
      <c r="B14" s="60" t="s">
        <v>10</v>
      </c>
      <c r="C14" s="32">
        <f>200+197+182+224+191+223</f>
        <v>1217</v>
      </c>
      <c r="D14" s="29">
        <v>6</v>
      </c>
      <c r="E14" s="227">
        <v>11</v>
      </c>
      <c r="F14" s="32">
        <f>177+182+184+247+185+213</f>
        <v>1188</v>
      </c>
      <c r="G14" s="29">
        <v>10</v>
      </c>
      <c r="H14" s="227">
        <v>4</v>
      </c>
      <c r="I14" s="222"/>
      <c r="J14" s="43"/>
      <c r="K14" s="232"/>
      <c r="L14" s="12">
        <f>E14+H14+K14</f>
        <v>15</v>
      </c>
      <c r="M14" s="9"/>
    </row>
    <row r="15" spans="1:13" ht="19.5" customHeight="1">
      <c r="A15" s="5">
        <v>8</v>
      </c>
      <c r="B15" s="60" t="s">
        <v>3</v>
      </c>
      <c r="C15" s="32">
        <f>189+220+181+194+213+197</f>
        <v>1194</v>
      </c>
      <c r="D15" s="29">
        <v>9</v>
      </c>
      <c r="E15" s="227">
        <v>8</v>
      </c>
      <c r="F15" s="32">
        <f>223+229+188+221+218+205</f>
        <v>1284</v>
      </c>
      <c r="G15" s="29">
        <v>7</v>
      </c>
      <c r="H15" s="227">
        <v>7</v>
      </c>
      <c r="I15" s="222"/>
      <c r="J15" s="43"/>
      <c r="K15" s="232"/>
      <c r="L15" s="12">
        <f>E15+H15+K15</f>
        <v>15</v>
      </c>
      <c r="M15" s="9"/>
    </row>
    <row r="16" spans="1:12" ht="19.5" customHeight="1">
      <c r="A16" s="5">
        <v>9</v>
      </c>
      <c r="B16" s="12" t="s">
        <v>11</v>
      </c>
      <c r="C16" s="32">
        <f>175+227+246+186+236+213</f>
        <v>1283</v>
      </c>
      <c r="D16" s="29">
        <v>3</v>
      </c>
      <c r="E16" s="227">
        <v>14</v>
      </c>
      <c r="F16" s="32"/>
      <c r="G16" s="29"/>
      <c r="H16" s="227"/>
      <c r="I16" s="222"/>
      <c r="J16" s="43"/>
      <c r="K16" s="232"/>
      <c r="L16" s="12">
        <f>E16+H16+K16</f>
        <v>14</v>
      </c>
    </row>
    <row r="17" spans="1:12" ht="19.5" customHeight="1">
      <c r="A17" s="5">
        <v>10</v>
      </c>
      <c r="B17" s="12" t="s">
        <v>9</v>
      </c>
      <c r="C17" s="32">
        <f>190+204+192+211+220+198</f>
        <v>1215</v>
      </c>
      <c r="D17" s="29">
        <v>7</v>
      </c>
      <c r="E17" s="227">
        <v>10</v>
      </c>
      <c r="F17" s="32"/>
      <c r="G17" s="29"/>
      <c r="H17" s="227"/>
      <c r="I17" s="222"/>
      <c r="J17" s="43"/>
      <c r="K17" s="232"/>
      <c r="L17" s="12">
        <f>E17+H17+K17</f>
        <v>10</v>
      </c>
    </row>
    <row r="18" spans="1:12" ht="19.5" customHeight="1">
      <c r="A18" s="4">
        <v>11</v>
      </c>
      <c r="B18" s="60" t="s">
        <v>19</v>
      </c>
      <c r="C18" s="33">
        <f>175+138+201+180+168+178</f>
        <v>1040</v>
      </c>
      <c r="D18" s="30">
        <v>12</v>
      </c>
      <c r="E18" s="229">
        <v>5</v>
      </c>
      <c r="F18" s="33">
        <f>171+168+147+201+187+240</f>
        <v>1114</v>
      </c>
      <c r="G18" s="30">
        <v>11</v>
      </c>
      <c r="H18" s="229">
        <v>3</v>
      </c>
      <c r="I18" s="224"/>
      <c r="J18" s="44"/>
      <c r="K18" s="234"/>
      <c r="L18" s="12">
        <f>E18+H18+K18</f>
        <v>8</v>
      </c>
    </row>
    <row r="19" spans="1:12" ht="19.5" customHeight="1">
      <c r="A19" s="5">
        <v>12</v>
      </c>
      <c r="B19" s="60" t="s">
        <v>14</v>
      </c>
      <c r="C19" s="33">
        <f>122+166+145+144+206+129</f>
        <v>912</v>
      </c>
      <c r="D19" s="30">
        <v>15</v>
      </c>
      <c r="E19" s="229">
        <v>2</v>
      </c>
      <c r="F19" s="33">
        <f>200+205+243+211+168+192</f>
        <v>1219</v>
      </c>
      <c r="G19" s="30">
        <v>9</v>
      </c>
      <c r="H19" s="229">
        <v>5</v>
      </c>
      <c r="I19" s="224"/>
      <c r="J19" s="44"/>
      <c r="K19" s="234"/>
      <c r="L19" s="12">
        <f>E19+H19+K19</f>
        <v>7</v>
      </c>
    </row>
    <row r="20" spans="1:12" ht="19.5" customHeight="1">
      <c r="A20" s="5">
        <v>13</v>
      </c>
      <c r="B20" s="60" t="s">
        <v>54</v>
      </c>
      <c r="C20" s="33"/>
      <c r="D20" s="30"/>
      <c r="E20" s="229"/>
      <c r="F20" s="33">
        <f>48+170+184+194+210+228+224</f>
        <v>1258</v>
      </c>
      <c r="G20" s="30">
        <v>8</v>
      </c>
      <c r="H20" s="229">
        <v>6</v>
      </c>
      <c r="I20" s="224"/>
      <c r="J20" s="44"/>
      <c r="K20" s="234"/>
      <c r="L20" s="12">
        <f>E20+H20+K20</f>
        <v>6</v>
      </c>
    </row>
    <row r="21" spans="1:12" ht="19.5" customHeight="1">
      <c r="A21" s="5">
        <v>14</v>
      </c>
      <c r="B21" s="60" t="s">
        <v>49</v>
      </c>
      <c r="C21" s="33">
        <f>48+183+158+185+184+204+156</f>
        <v>1118</v>
      </c>
      <c r="D21" s="30">
        <v>11</v>
      </c>
      <c r="E21" s="229">
        <v>6</v>
      </c>
      <c r="F21" s="33"/>
      <c r="G21" s="30"/>
      <c r="H21" s="229"/>
      <c r="I21" s="224"/>
      <c r="J21" s="44"/>
      <c r="K21" s="234"/>
      <c r="L21" s="12">
        <f>E21+H21+K21</f>
        <v>6</v>
      </c>
    </row>
    <row r="22" spans="1:12" ht="19.5" customHeight="1">
      <c r="A22" s="5">
        <v>15</v>
      </c>
      <c r="B22" s="60" t="s">
        <v>21</v>
      </c>
      <c r="C22" s="33">
        <f>153+152+135+141+154+188</f>
        <v>923</v>
      </c>
      <c r="D22" s="30">
        <v>14</v>
      </c>
      <c r="E22" s="229">
        <v>3</v>
      </c>
      <c r="F22" s="33">
        <f>197+137+202+169+195+173</f>
        <v>1073</v>
      </c>
      <c r="G22" s="30">
        <v>13</v>
      </c>
      <c r="H22" s="229">
        <v>1</v>
      </c>
      <c r="I22" s="224"/>
      <c r="J22" s="44"/>
      <c r="K22" s="234"/>
      <c r="L22" s="12">
        <f>E22+H22+K22</f>
        <v>4</v>
      </c>
    </row>
    <row r="23" spans="1:12" ht="19.5" customHeight="1">
      <c r="A23" s="5">
        <v>16</v>
      </c>
      <c r="B23" s="60" t="s">
        <v>97</v>
      </c>
      <c r="C23" s="33">
        <f>190+205+153+169+182+132</f>
        <v>1031</v>
      </c>
      <c r="D23" s="30">
        <v>13</v>
      </c>
      <c r="E23" s="229">
        <v>4</v>
      </c>
      <c r="F23" s="33"/>
      <c r="G23" s="30"/>
      <c r="H23" s="229"/>
      <c r="I23" s="224"/>
      <c r="J23" s="44"/>
      <c r="K23" s="234"/>
      <c r="L23" s="12">
        <f>E23+H23+K23</f>
        <v>4</v>
      </c>
    </row>
    <row r="24" spans="1:12" ht="19.5" customHeight="1">
      <c r="A24" s="6">
        <v>17</v>
      </c>
      <c r="B24" s="12" t="s">
        <v>30</v>
      </c>
      <c r="C24" s="33"/>
      <c r="D24" s="30"/>
      <c r="E24" s="229"/>
      <c r="F24" s="33">
        <f>170+193+165+185+195+184</f>
        <v>1092</v>
      </c>
      <c r="G24" s="30">
        <v>12</v>
      </c>
      <c r="H24" s="229">
        <v>2</v>
      </c>
      <c r="I24" s="224"/>
      <c r="J24" s="44"/>
      <c r="K24" s="234"/>
      <c r="L24" s="12">
        <f>E24+H24+K24</f>
        <v>2</v>
      </c>
    </row>
    <row r="25" spans="1:12" ht="19.5" customHeight="1">
      <c r="A25" s="6">
        <v>18</v>
      </c>
      <c r="B25" s="65" t="s">
        <v>31</v>
      </c>
      <c r="C25" s="33">
        <f>111+165+154+101+144+129</f>
        <v>804</v>
      </c>
      <c r="D25" s="30">
        <v>16</v>
      </c>
      <c r="E25" s="229">
        <v>1</v>
      </c>
      <c r="F25" s="33"/>
      <c r="G25" s="30"/>
      <c r="H25" s="229"/>
      <c r="I25" s="224"/>
      <c r="J25" s="44"/>
      <c r="K25" s="234"/>
      <c r="L25" s="12">
        <f>E25+H25+K25</f>
        <v>1</v>
      </c>
    </row>
    <row r="26" spans="1:12" ht="19.5" customHeight="1">
      <c r="A26" s="6">
        <v>19</v>
      </c>
      <c r="B26" s="65"/>
      <c r="C26" s="33"/>
      <c r="D26" s="30"/>
      <c r="E26" s="229"/>
      <c r="F26" s="33"/>
      <c r="G26" s="30"/>
      <c r="H26" s="229"/>
      <c r="I26" s="224"/>
      <c r="J26" s="44"/>
      <c r="K26" s="234"/>
      <c r="L26" s="12">
        <f>E26+H26+K26</f>
        <v>0</v>
      </c>
    </row>
    <row r="27" spans="1:12" ht="19.5" customHeight="1">
      <c r="A27" s="6">
        <v>20</v>
      </c>
      <c r="B27" s="15"/>
      <c r="C27" s="33"/>
      <c r="D27" s="30"/>
      <c r="E27" s="229"/>
      <c r="F27" s="33"/>
      <c r="G27" s="30"/>
      <c r="H27" s="229"/>
      <c r="I27" s="224"/>
      <c r="J27" s="44"/>
      <c r="K27" s="234"/>
      <c r="L27" s="12">
        <f>E27+H27+K27</f>
        <v>0</v>
      </c>
    </row>
    <row r="28" spans="1:12" ht="19.5" customHeight="1" thickBot="1">
      <c r="A28" s="7">
        <v>21</v>
      </c>
      <c r="B28" s="16"/>
      <c r="C28" s="64"/>
      <c r="D28" s="34"/>
      <c r="E28" s="230"/>
      <c r="F28" s="37"/>
      <c r="G28" s="34"/>
      <c r="H28" s="230"/>
      <c r="I28" s="225"/>
      <c r="J28" s="45"/>
      <c r="K28" s="235"/>
      <c r="L28" s="16">
        <f>E28+H28+K28</f>
        <v>0</v>
      </c>
    </row>
    <row r="29" spans="2:9" ht="19.5" customHeight="1">
      <c r="B29" s="8"/>
      <c r="C29" s="9"/>
      <c r="D29" s="9"/>
      <c r="E29" s="9"/>
      <c r="F29" s="9"/>
      <c r="G29" s="35"/>
      <c r="H29" s="9"/>
      <c r="I29" s="9"/>
    </row>
    <row r="30" ht="19.5" customHeight="1"/>
    <row r="31" ht="19.5" customHeight="1"/>
    <row r="32" ht="19.5" customHeight="1"/>
  </sheetData>
  <sheetProtection/>
  <mergeCells count="4">
    <mergeCell ref="A1:L1"/>
    <mergeCell ref="A2:L2"/>
    <mergeCell ref="A3:L3"/>
    <mergeCell ref="A4:L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36" customWidth="1"/>
    <col min="4" max="4" width="8.7109375" style="0" customWidth="1"/>
    <col min="5" max="5" width="8.7109375" style="36" customWidth="1"/>
    <col min="6" max="7" width="8.7109375" style="0" customWidth="1"/>
    <col min="8" max="8" width="8.7109375" style="36" customWidth="1"/>
    <col min="9" max="12" width="8.7109375" style="0" customWidth="1"/>
    <col min="13" max="13" width="9.140625" style="0" customWidth="1"/>
  </cols>
  <sheetData>
    <row r="1" spans="1:13" ht="23.25">
      <c r="A1" s="243" t="s">
        <v>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18" customFormat="1" ht="18.75">
      <c r="A2" s="244" t="s">
        <v>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8.75" customHeight="1">
      <c r="A3" s="244" t="s">
        <v>26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7.25" customHeight="1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ht="9.75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4:12" ht="19.5" customHeight="1" thickBot="1">
      <c r="D6" s="19"/>
      <c r="E6" s="22"/>
      <c r="F6" s="21"/>
      <c r="G6" s="19"/>
      <c r="H6" s="22"/>
      <c r="I6" s="21"/>
      <c r="J6" s="20"/>
      <c r="K6" s="22"/>
      <c r="L6" s="21"/>
    </row>
    <row r="7" spans="1:13" s="3" customFormat="1" ht="19.5" customHeight="1" thickBot="1">
      <c r="A7" s="2" t="s">
        <v>1</v>
      </c>
      <c r="B7" s="2" t="s">
        <v>15</v>
      </c>
      <c r="C7" s="57" t="s">
        <v>27</v>
      </c>
      <c r="D7" s="25" t="s">
        <v>2</v>
      </c>
      <c r="E7" s="26" t="s">
        <v>16</v>
      </c>
      <c r="F7" s="27" t="s">
        <v>17</v>
      </c>
      <c r="G7" s="25" t="s">
        <v>2</v>
      </c>
      <c r="H7" s="26" t="s">
        <v>16</v>
      </c>
      <c r="I7" s="27" t="s">
        <v>17</v>
      </c>
      <c r="J7" s="25" t="s">
        <v>2</v>
      </c>
      <c r="K7" s="26" t="s">
        <v>16</v>
      </c>
      <c r="L7" s="27" t="s">
        <v>17</v>
      </c>
      <c r="M7" s="23" t="s">
        <v>2</v>
      </c>
    </row>
    <row r="8" spans="1:14" ht="18" customHeight="1">
      <c r="A8" s="4">
        <v>1</v>
      </c>
      <c r="B8" s="62" t="s">
        <v>5</v>
      </c>
      <c r="C8" s="51"/>
      <c r="D8" s="31"/>
      <c r="E8" s="28"/>
      <c r="F8" s="38"/>
      <c r="G8" s="31"/>
      <c r="H8" s="28"/>
      <c r="I8" s="38"/>
      <c r="J8" s="11"/>
      <c r="K8" s="42"/>
      <c r="L8" s="46"/>
      <c r="M8" s="10">
        <f aca="true" t="shared" si="0" ref="M8:M32">F8+I8+L8+C8</f>
        <v>0</v>
      </c>
      <c r="N8" s="9"/>
    </row>
    <row r="9" spans="1:14" ht="18" customHeight="1">
      <c r="A9" s="5">
        <v>2</v>
      </c>
      <c r="B9" s="60" t="s">
        <v>3</v>
      </c>
      <c r="C9" s="52"/>
      <c r="D9" s="32"/>
      <c r="E9" s="29"/>
      <c r="F9" s="39"/>
      <c r="G9" s="32"/>
      <c r="H9" s="29"/>
      <c r="I9" s="39"/>
      <c r="J9" s="13"/>
      <c r="K9" s="43"/>
      <c r="L9" s="47"/>
      <c r="M9" s="12">
        <f t="shared" si="0"/>
        <v>0</v>
      </c>
      <c r="N9" s="9"/>
    </row>
    <row r="10" spans="1:14" ht="18" customHeight="1">
      <c r="A10" s="5">
        <v>3</v>
      </c>
      <c r="B10" s="60" t="s">
        <v>10</v>
      </c>
      <c r="C10" s="52"/>
      <c r="D10" s="32"/>
      <c r="E10" s="29"/>
      <c r="F10" s="39"/>
      <c r="G10" s="32"/>
      <c r="H10" s="29"/>
      <c r="I10" s="39"/>
      <c r="J10" s="13"/>
      <c r="K10" s="43"/>
      <c r="L10" s="47"/>
      <c r="M10" s="12">
        <f t="shared" si="0"/>
        <v>0</v>
      </c>
      <c r="N10" s="9"/>
    </row>
    <row r="11" spans="1:14" ht="18" customHeight="1">
      <c r="A11" s="5">
        <v>4</v>
      </c>
      <c r="B11" s="60" t="s">
        <v>21</v>
      </c>
      <c r="C11" s="52"/>
      <c r="D11" s="32"/>
      <c r="E11" s="29"/>
      <c r="F11" s="39"/>
      <c r="G11" s="32"/>
      <c r="H11" s="29"/>
      <c r="I11" s="39"/>
      <c r="J11" s="13"/>
      <c r="K11" s="43"/>
      <c r="L11" s="47"/>
      <c r="M11" s="12">
        <f t="shared" si="0"/>
        <v>0</v>
      </c>
      <c r="N11" s="9"/>
    </row>
    <row r="12" spans="1:14" ht="18" customHeight="1">
      <c r="A12" s="5">
        <v>5</v>
      </c>
      <c r="B12" s="60" t="s">
        <v>14</v>
      </c>
      <c r="C12" s="52"/>
      <c r="D12" s="32"/>
      <c r="E12" s="29"/>
      <c r="F12" s="39"/>
      <c r="G12" s="32"/>
      <c r="H12" s="29"/>
      <c r="I12" s="39"/>
      <c r="J12" s="13"/>
      <c r="K12" s="43"/>
      <c r="L12" s="47"/>
      <c r="M12" s="12">
        <f t="shared" si="0"/>
        <v>0</v>
      </c>
      <c r="N12" s="9"/>
    </row>
    <row r="13" spans="1:14" ht="18" customHeight="1">
      <c r="A13" s="5">
        <v>6</v>
      </c>
      <c r="B13" s="60" t="s">
        <v>19</v>
      </c>
      <c r="C13" s="52"/>
      <c r="D13" s="32"/>
      <c r="E13" s="29"/>
      <c r="F13" s="39"/>
      <c r="G13" s="32"/>
      <c r="H13" s="29"/>
      <c r="I13" s="39"/>
      <c r="J13" s="13"/>
      <c r="K13" s="43"/>
      <c r="L13" s="47"/>
      <c r="M13" s="12">
        <f t="shared" si="0"/>
        <v>0</v>
      </c>
      <c r="N13" s="9"/>
    </row>
    <row r="14" spans="1:14" ht="18" customHeight="1">
      <c r="A14" s="5">
        <v>7</v>
      </c>
      <c r="B14" s="60" t="s">
        <v>29</v>
      </c>
      <c r="C14" s="52"/>
      <c r="D14" s="32"/>
      <c r="E14" s="29"/>
      <c r="F14" s="39"/>
      <c r="G14" s="32"/>
      <c r="H14" s="29"/>
      <c r="I14" s="39"/>
      <c r="J14" s="13"/>
      <c r="K14" s="43"/>
      <c r="L14" s="47"/>
      <c r="M14" s="12">
        <f t="shared" si="0"/>
        <v>0</v>
      </c>
      <c r="N14" s="9"/>
    </row>
    <row r="15" spans="1:14" ht="18" customHeight="1">
      <c r="A15" s="5">
        <v>8</v>
      </c>
      <c r="B15" s="60" t="s">
        <v>18</v>
      </c>
      <c r="C15" s="52"/>
      <c r="D15" s="32"/>
      <c r="E15" s="29"/>
      <c r="F15" s="39"/>
      <c r="G15" s="32"/>
      <c r="H15" s="29"/>
      <c r="I15" s="39"/>
      <c r="J15" s="13"/>
      <c r="K15" s="43"/>
      <c r="L15" s="47"/>
      <c r="M15" s="12">
        <f t="shared" si="0"/>
        <v>0</v>
      </c>
      <c r="N15" s="9"/>
    </row>
    <row r="16" spans="1:13" ht="18" customHeight="1">
      <c r="A16" s="5">
        <v>9</v>
      </c>
      <c r="B16" s="60" t="s">
        <v>12</v>
      </c>
      <c r="C16" s="52"/>
      <c r="D16" s="32"/>
      <c r="E16" s="29"/>
      <c r="F16" s="39"/>
      <c r="G16" s="32"/>
      <c r="H16" s="29"/>
      <c r="I16" s="39"/>
      <c r="J16" s="13"/>
      <c r="K16" s="43"/>
      <c r="L16" s="47"/>
      <c r="M16" s="12">
        <f t="shared" si="0"/>
        <v>0</v>
      </c>
    </row>
    <row r="17" spans="1:13" ht="18" customHeight="1">
      <c r="A17" s="5">
        <v>10</v>
      </c>
      <c r="B17" s="60" t="s">
        <v>24</v>
      </c>
      <c r="C17" s="52"/>
      <c r="D17" s="32"/>
      <c r="E17" s="29"/>
      <c r="F17" s="39"/>
      <c r="G17" s="32"/>
      <c r="H17" s="29"/>
      <c r="I17" s="39"/>
      <c r="J17" s="13"/>
      <c r="K17" s="43"/>
      <c r="L17" s="47"/>
      <c r="M17" s="12">
        <f t="shared" si="0"/>
        <v>0</v>
      </c>
    </row>
    <row r="18" spans="1:13" ht="18" customHeight="1">
      <c r="A18" s="4">
        <v>11</v>
      </c>
      <c r="B18" s="12" t="s">
        <v>9</v>
      </c>
      <c r="C18" s="53"/>
      <c r="D18" s="33"/>
      <c r="E18" s="30"/>
      <c r="F18" s="40"/>
      <c r="G18" s="33"/>
      <c r="H18" s="30"/>
      <c r="I18" s="40"/>
      <c r="J18" s="14"/>
      <c r="K18" s="44"/>
      <c r="L18" s="48"/>
      <c r="M18" s="12">
        <f t="shared" si="0"/>
        <v>0</v>
      </c>
    </row>
    <row r="19" spans="1:13" ht="18" customHeight="1">
      <c r="A19" s="5">
        <v>12</v>
      </c>
      <c r="B19" s="60" t="s">
        <v>6</v>
      </c>
      <c r="C19" s="53"/>
      <c r="D19" s="33"/>
      <c r="E19" s="30"/>
      <c r="F19" s="40"/>
      <c r="G19" s="33"/>
      <c r="H19" s="30"/>
      <c r="I19" s="40"/>
      <c r="J19" s="14"/>
      <c r="K19" s="44"/>
      <c r="L19" s="48"/>
      <c r="M19" s="12">
        <f t="shared" si="0"/>
        <v>0</v>
      </c>
    </row>
    <row r="20" spans="1:13" ht="18" customHeight="1">
      <c r="A20" s="5">
        <v>13</v>
      </c>
      <c r="B20" s="12" t="s">
        <v>30</v>
      </c>
      <c r="C20" s="53"/>
      <c r="D20" s="33"/>
      <c r="E20" s="30"/>
      <c r="F20" s="40"/>
      <c r="G20" s="33"/>
      <c r="H20" s="30"/>
      <c r="I20" s="40"/>
      <c r="J20" s="14"/>
      <c r="K20" s="44"/>
      <c r="L20" s="48"/>
      <c r="M20" s="12">
        <f t="shared" si="0"/>
        <v>0</v>
      </c>
    </row>
    <row r="21" spans="1:13" ht="18" customHeight="1">
      <c r="A21" s="5">
        <v>14</v>
      </c>
      <c r="B21" s="60" t="s">
        <v>42</v>
      </c>
      <c r="C21" s="53"/>
      <c r="D21" s="33"/>
      <c r="E21" s="30"/>
      <c r="F21" s="40"/>
      <c r="G21" s="33"/>
      <c r="H21" s="30"/>
      <c r="I21" s="40"/>
      <c r="J21" s="14"/>
      <c r="K21" s="44"/>
      <c r="L21" s="48"/>
      <c r="M21" s="12">
        <f t="shared" si="0"/>
        <v>0</v>
      </c>
    </row>
    <row r="22" spans="1:13" ht="18" customHeight="1">
      <c r="A22" s="5">
        <v>15</v>
      </c>
      <c r="B22" s="12" t="s">
        <v>13</v>
      </c>
      <c r="C22" s="53"/>
      <c r="D22" s="33"/>
      <c r="E22" s="30"/>
      <c r="F22" s="40"/>
      <c r="G22" s="33"/>
      <c r="H22" s="30"/>
      <c r="I22" s="40"/>
      <c r="J22" s="14"/>
      <c r="K22" s="44"/>
      <c r="L22" s="48"/>
      <c r="M22" s="12">
        <f t="shared" si="0"/>
        <v>0</v>
      </c>
    </row>
    <row r="23" spans="1:13" ht="18" customHeight="1">
      <c r="A23" s="5">
        <v>16</v>
      </c>
      <c r="B23" s="12" t="s">
        <v>41</v>
      </c>
      <c r="C23" s="53"/>
      <c r="D23" s="33"/>
      <c r="E23" s="30"/>
      <c r="F23" s="40"/>
      <c r="G23" s="33"/>
      <c r="H23" s="30"/>
      <c r="I23" s="40"/>
      <c r="J23" s="14"/>
      <c r="K23" s="44"/>
      <c r="L23" s="48"/>
      <c r="M23" s="12">
        <f t="shared" si="0"/>
        <v>0</v>
      </c>
    </row>
    <row r="24" spans="1:13" ht="18" customHeight="1">
      <c r="A24" s="6">
        <v>17</v>
      </c>
      <c r="B24" s="12" t="s">
        <v>31</v>
      </c>
      <c r="C24" s="53"/>
      <c r="D24" s="33"/>
      <c r="E24" s="30"/>
      <c r="F24" s="40"/>
      <c r="G24" s="33"/>
      <c r="H24" s="30"/>
      <c r="I24" s="40"/>
      <c r="J24" s="14"/>
      <c r="K24" s="44"/>
      <c r="L24" s="48"/>
      <c r="M24" s="12">
        <f t="shared" si="0"/>
        <v>0</v>
      </c>
    </row>
    <row r="25" spans="1:13" ht="18" customHeight="1">
      <c r="A25" s="6">
        <v>18</v>
      </c>
      <c r="B25" s="65" t="s">
        <v>7</v>
      </c>
      <c r="C25" s="53"/>
      <c r="D25" s="33"/>
      <c r="E25" s="30"/>
      <c r="F25" s="40"/>
      <c r="G25" s="33"/>
      <c r="H25" s="30"/>
      <c r="I25" s="40"/>
      <c r="J25" s="14"/>
      <c r="K25" s="44"/>
      <c r="L25" s="48"/>
      <c r="M25" s="12">
        <f t="shared" si="0"/>
        <v>0</v>
      </c>
    </row>
    <row r="26" spans="1:13" ht="18" customHeight="1">
      <c r="A26" s="6">
        <v>19</v>
      </c>
      <c r="B26" s="15" t="s">
        <v>11</v>
      </c>
      <c r="C26" s="53"/>
      <c r="D26" s="24"/>
      <c r="E26" s="30"/>
      <c r="F26" s="40"/>
      <c r="G26" s="33"/>
      <c r="H26" s="30"/>
      <c r="I26" s="40"/>
      <c r="J26" s="14"/>
      <c r="K26" s="44"/>
      <c r="L26" s="48"/>
      <c r="M26" s="12">
        <f t="shared" si="0"/>
        <v>0</v>
      </c>
    </row>
    <row r="27" spans="1:13" ht="18" customHeight="1">
      <c r="A27" s="6">
        <v>20</v>
      </c>
      <c r="B27" s="15" t="s">
        <v>4</v>
      </c>
      <c r="C27" s="53"/>
      <c r="D27" s="33"/>
      <c r="E27" s="30"/>
      <c r="F27" s="40"/>
      <c r="G27" s="33"/>
      <c r="H27" s="30"/>
      <c r="I27" s="40"/>
      <c r="J27" s="14"/>
      <c r="K27" s="44"/>
      <c r="L27" s="48"/>
      <c r="M27" s="12">
        <f t="shared" si="0"/>
        <v>0</v>
      </c>
    </row>
    <row r="28" spans="1:13" ht="18" customHeight="1">
      <c r="A28" s="6">
        <v>21</v>
      </c>
      <c r="B28" s="15" t="s">
        <v>45</v>
      </c>
      <c r="C28" s="53"/>
      <c r="D28" s="33"/>
      <c r="E28" s="30"/>
      <c r="F28" s="40"/>
      <c r="G28" s="33"/>
      <c r="H28" s="30"/>
      <c r="I28" s="40"/>
      <c r="J28" s="14"/>
      <c r="K28" s="44"/>
      <c r="L28" s="48"/>
      <c r="M28" s="12">
        <f t="shared" si="0"/>
        <v>0</v>
      </c>
    </row>
    <row r="29" spans="1:13" ht="18" customHeight="1">
      <c r="A29" s="6">
        <v>22</v>
      </c>
      <c r="B29" s="15" t="s">
        <v>43</v>
      </c>
      <c r="C29" s="53"/>
      <c r="D29" s="33"/>
      <c r="E29" s="30"/>
      <c r="F29" s="40"/>
      <c r="G29" s="33"/>
      <c r="H29" s="30"/>
      <c r="I29" s="40"/>
      <c r="J29" s="14"/>
      <c r="K29" s="44"/>
      <c r="L29" s="48"/>
      <c r="M29" s="12">
        <f t="shared" si="0"/>
        <v>0</v>
      </c>
    </row>
    <row r="30" spans="1:13" ht="18" customHeight="1">
      <c r="A30" s="6">
        <v>23</v>
      </c>
      <c r="B30" s="15" t="s">
        <v>44</v>
      </c>
      <c r="C30" s="53"/>
      <c r="D30" s="33"/>
      <c r="E30" s="30"/>
      <c r="F30" s="40"/>
      <c r="G30" s="33"/>
      <c r="H30" s="30"/>
      <c r="I30" s="40"/>
      <c r="J30" s="14"/>
      <c r="K30" s="44"/>
      <c r="L30" s="48"/>
      <c r="M30" s="12">
        <f t="shared" si="0"/>
        <v>0</v>
      </c>
    </row>
    <row r="31" spans="1:13" ht="18" customHeight="1">
      <c r="A31" s="6">
        <v>24</v>
      </c>
      <c r="B31" s="15" t="s">
        <v>40</v>
      </c>
      <c r="C31" s="53"/>
      <c r="D31" s="24"/>
      <c r="E31" s="30"/>
      <c r="F31" s="40"/>
      <c r="G31" s="33"/>
      <c r="H31" s="30"/>
      <c r="I31" s="40"/>
      <c r="J31" s="14"/>
      <c r="K31" s="44"/>
      <c r="L31" s="48"/>
      <c r="M31" s="12">
        <f t="shared" si="0"/>
        <v>0</v>
      </c>
    </row>
    <row r="32" spans="1:13" ht="18" customHeight="1" thickBot="1">
      <c r="A32" s="7">
        <v>25</v>
      </c>
      <c r="B32" s="16" t="s">
        <v>32</v>
      </c>
      <c r="C32" s="54"/>
      <c r="D32" s="37"/>
      <c r="E32" s="34"/>
      <c r="F32" s="50"/>
      <c r="G32" s="37"/>
      <c r="H32" s="34"/>
      <c r="I32" s="50"/>
      <c r="J32" s="17"/>
      <c r="K32" s="45"/>
      <c r="L32" s="49"/>
      <c r="M32" s="16">
        <f t="shared" si="0"/>
        <v>0</v>
      </c>
    </row>
    <row r="33" spans="3:10" ht="15.75">
      <c r="C33" s="55"/>
      <c r="D33" s="9"/>
      <c r="E33" s="35"/>
      <c r="F33" s="9"/>
      <c r="G33" s="9"/>
      <c r="H33" s="35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36" customWidth="1"/>
    <col min="4" max="4" width="8.7109375" style="0" customWidth="1"/>
    <col min="5" max="5" width="8.7109375" style="36" customWidth="1"/>
    <col min="6" max="7" width="8.7109375" style="0" customWidth="1"/>
    <col min="8" max="8" width="8.7109375" style="36" customWidth="1"/>
    <col min="9" max="12" width="8.7109375" style="0" customWidth="1"/>
    <col min="13" max="13" width="9.140625" style="0" customWidth="1"/>
  </cols>
  <sheetData>
    <row r="1" spans="1:13" ht="18" customHeight="1">
      <c r="A1" s="245" t="s">
        <v>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18" customFormat="1" ht="16.5" customHeight="1">
      <c r="A2" s="244" t="s">
        <v>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4.25" customHeight="1">
      <c r="A3" s="244" t="s">
        <v>28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2" customHeight="1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ht="8.25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4:12" ht="15" customHeight="1" thickBot="1">
      <c r="D6" s="19"/>
      <c r="E6" s="22"/>
      <c r="F6" s="21"/>
      <c r="G6" s="19"/>
      <c r="H6" s="22"/>
      <c r="I6" s="21"/>
      <c r="J6" s="20"/>
      <c r="K6" s="22"/>
      <c r="L6" s="21"/>
    </row>
    <row r="7" spans="1:13" s="3" customFormat="1" ht="17.25" customHeight="1" thickBot="1">
      <c r="A7" s="2" t="s">
        <v>1</v>
      </c>
      <c r="B7" s="2" t="s">
        <v>15</v>
      </c>
      <c r="C7" s="57" t="s">
        <v>33</v>
      </c>
      <c r="D7" s="25" t="s">
        <v>2</v>
      </c>
      <c r="E7" s="26" t="s">
        <v>16</v>
      </c>
      <c r="F7" s="27" t="s">
        <v>17</v>
      </c>
      <c r="G7" s="25" t="s">
        <v>2</v>
      </c>
      <c r="H7" s="26" t="s">
        <v>16</v>
      </c>
      <c r="I7" s="27" t="s">
        <v>17</v>
      </c>
      <c r="J7" s="25" t="s">
        <v>2</v>
      </c>
      <c r="K7" s="26" t="s">
        <v>16</v>
      </c>
      <c r="L7" s="27" t="s">
        <v>17</v>
      </c>
      <c r="M7" s="23" t="s">
        <v>2</v>
      </c>
    </row>
    <row r="8" spans="1:14" ht="18" customHeight="1">
      <c r="A8" s="63">
        <v>1</v>
      </c>
      <c r="B8" s="62" t="s">
        <v>5</v>
      </c>
      <c r="C8" s="51"/>
      <c r="D8" s="31"/>
      <c r="E8" s="28"/>
      <c r="F8" s="38"/>
      <c r="G8" s="31"/>
      <c r="H8" s="28"/>
      <c r="I8" s="38"/>
      <c r="J8" s="11"/>
      <c r="K8" s="42"/>
      <c r="L8" s="66"/>
      <c r="M8" s="10">
        <f aca="true" t="shared" si="0" ref="M8:M34">F8+I8+L8+C8</f>
        <v>0</v>
      </c>
      <c r="N8" s="9"/>
    </row>
    <row r="9" spans="1:14" ht="18" customHeight="1">
      <c r="A9" s="5">
        <v>2</v>
      </c>
      <c r="B9" s="60" t="s">
        <v>3</v>
      </c>
      <c r="C9" s="52"/>
      <c r="D9" s="32"/>
      <c r="E9" s="29"/>
      <c r="F9" s="39"/>
      <c r="G9" s="32"/>
      <c r="H9" s="29"/>
      <c r="I9" s="39"/>
      <c r="J9" s="13"/>
      <c r="K9" s="43"/>
      <c r="L9" s="67"/>
      <c r="M9" s="12">
        <f t="shared" si="0"/>
        <v>0</v>
      </c>
      <c r="N9" s="9"/>
    </row>
    <row r="10" spans="1:14" ht="18" customHeight="1">
      <c r="A10" s="5">
        <v>3</v>
      </c>
      <c r="B10" s="60" t="s">
        <v>10</v>
      </c>
      <c r="C10" s="52"/>
      <c r="D10" s="32"/>
      <c r="E10" s="29"/>
      <c r="F10" s="39"/>
      <c r="G10" s="32"/>
      <c r="H10" s="29"/>
      <c r="I10" s="39"/>
      <c r="J10" s="13"/>
      <c r="K10" s="43"/>
      <c r="L10" s="67"/>
      <c r="M10" s="12">
        <f t="shared" si="0"/>
        <v>0</v>
      </c>
      <c r="N10" s="9"/>
    </row>
    <row r="11" spans="1:14" ht="18" customHeight="1">
      <c r="A11" s="5">
        <v>4</v>
      </c>
      <c r="B11" s="60" t="s">
        <v>14</v>
      </c>
      <c r="C11" s="52"/>
      <c r="D11" s="32"/>
      <c r="E11" s="29"/>
      <c r="F11" s="39"/>
      <c r="G11" s="32"/>
      <c r="H11" s="29"/>
      <c r="I11" s="39"/>
      <c r="J11" s="13"/>
      <c r="K11" s="43"/>
      <c r="L11" s="67"/>
      <c r="M11" s="12">
        <f t="shared" si="0"/>
        <v>0</v>
      </c>
      <c r="N11" s="9"/>
    </row>
    <row r="12" spans="1:14" ht="18" customHeight="1">
      <c r="A12" s="5">
        <v>5</v>
      </c>
      <c r="B12" s="60" t="s">
        <v>21</v>
      </c>
      <c r="C12" s="52"/>
      <c r="D12" s="32"/>
      <c r="E12" s="29"/>
      <c r="F12" s="39"/>
      <c r="G12" s="32"/>
      <c r="H12" s="29"/>
      <c r="I12" s="39"/>
      <c r="J12" s="13"/>
      <c r="K12" s="43"/>
      <c r="L12" s="67"/>
      <c r="M12" s="12">
        <f t="shared" si="0"/>
        <v>0</v>
      </c>
      <c r="N12" s="9"/>
    </row>
    <row r="13" spans="1:14" ht="18" customHeight="1">
      <c r="A13" s="5">
        <v>6</v>
      </c>
      <c r="B13" s="60" t="s">
        <v>19</v>
      </c>
      <c r="C13" s="52"/>
      <c r="D13" s="32"/>
      <c r="E13" s="29"/>
      <c r="F13" s="39"/>
      <c r="G13" s="32"/>
      <c r="H13" s="29"/>
      <c r="I13" s="39"/>
      <c r="J13" s="13"/>
      <c r="K13" s="43"/>
      <c r="L13" s="67"/>
      <c r="M13" s="12">
        <f t="shared" si="0"/>
        <v>0</v>
      </c>
      <c r="N13" s="9"/>
    </row>
    <row r="14" spans="1:14" ht="18" customHeight="1">
      <c r="A14" s="5">
        <v>7</v>
      </c>
      <c r="B14" s="60" t="s">
        <v>29</v>
      </c>
      <c r="C14" s="52"/>
      <c r="D14" s="32"/>
      <c r="E14" s="29"/>
      <c r="F14" s="39"/>
      <c r="G14" s="32"/>
      <c r="H14" s="29"/>
      <c r="I14" s="39"/>
      <c r="J14" s="13"/>
      <c r="K14" s="43"/>
      <c r="L14" s="67"/>
      <c r="M14" s="12">
        <f t="shared" si="0"/>
        <v>0</v>
      </c>
      <c r="N14" s="9"/>
    </row>
    <row r="15" spans="1:14" ht="18" customHeight="1">
      <c r="A15" s="5">
        <v>8</v>
      </c>
      <c r="B15" s="60" t="s">
        <v>18</v>
      </c>
      <c r="C15" s="52"/>
      <c r="D15" s="32"/>
      <c r="E15" s="29"/>
      <c r="F15" s="39"/>
      <c r="G15" s="32"/>
      <c r="H15" s="29"/>
      <c r="I15" s="39"/>
      <c r="J15" s="13"/>
      <c r="K15" s="43"/>
      <c r="L15" s="67"/>
      <c r="M15" s="12">
        <f t="shared" si="0"/>
        <v>0</v>
      </c>
      <c r="N15" s="9"/>
    </row>
    <row r="16" spans="1:13" ht="18" customHeight="1">
      <c r="A16" s="5">
        <v>9</v>
      </c>
      <c r="B16" s="60" t="s">
        <v>12</v>
      </c>
      <c r="C16" s="52"/>
      <c r="D16" s="32"/>
      <c r="E16" s="29"/>
      <c r="F16" s="39"/>
      <c r="G16" s="32"/>
      <c r="H16" s="29"/>
      <c r="I16" s="39"/>
      <c r="J16" s="13"/>
      <c r="K16" s="43"/>
      <c r="L16" s="67"/>
      <c r="M16" s="12">
        <f t="shared" si="0"/>
        <v>0</v>
      </c>
    </row>
    <row r="17" spans="1:13" ht="18" customHeight="1">
      <c r="A17" s="5">
        <v>10</v>
      </c>
      <c r="B17" s="60" t="s">
        <v>6</v>
      </c>
      <c r="C17" s="52"/>
      <c r="D17" s="32"/>
      <c r="E17" s="29"/>
      <c r="F17" s="39"/>
      <c r="G17" s="32"/>
      <c r="H17" s="29"/>
      <c r="I17" s="39"/>
      <c r="J17" s="13"/>
      <c r="K17" s="43"/>
      <c r="L17" s="67"/>
      <c r="M17" s="12">
        <f t="shared" si="0"/>
        <v>0</v>
      </c>
    </row>
    <row r="18" spans="1:13" ht="18" customHeight="1">
      <c r="A18" s="4">
        <v>11</v>
      </c>
      <c r="B18" s="12" t="s">
        <v>30</v>
      </c>
      <c r="C18" s="53"/>
      <c r="D18" s="33"/>
      <c r="E18" s="30"/>
      <c r="F18" s="40"/>
      <c r="G18" s="33"/>
      <c r="H18" s="30"/>
      <c r="I18" s="40"/>
      <c r="J18" s="14"/>
      <c r="K18" s="44"/>
      <c r="L18" s="68"/>
      <c r="M18" s="12">
        <f t="shared" si="0"/>
        <v>0</v>
      </c>
    </row>
    <row r="19" spans="1:13" ht="18" customHeight="1">
      <c r="A19" s="5">
        <v>12</v>
      </c>
      <c r="B19" s="60" t="s">
        <v>24</v>
      </c>
      <c r="C19" s="53"/>
      <c r="D19" s="33"/>
      <c r="E19" s="30"/>
      <c r="F19" s="40"/>
      <c r="G19" s="33"/>
      <c r="H19" s="30"/>
      <c r="I19" s="40"/>
      <c r="J19" s="14"/>
      <c r="K19" s="44"/>
      <c r="L19" s="68"/>
      <c r="M19" s="12">
        <f t="shared" si="0"/>
        <v>0</v>
      </c>
    </row>
    <row r="20" spans="1:13" ht="18" customHeight="1">
      <c r="A20" s="5">
        <v>13</v>
      </c>
      <c r="B20" s="12" t="s">
        <v>9</v>
      </c>
      <c r="C20" s="53"/>
      <c r="D20" s="33"/>
      <c r="E20" s="30"/>
      <c r="F20" s="40"/>
      <c r="G20" s="33"/>
      <c r="H20" s="30"/>
      <c r="I20" s="40"/>
      <c r="J20" s="14"/>
      <c r="K20" s="44"/>
      <c r="L20" s="68"/>
      <c r="M20" s="12">
        <f t="shared" si="0"/>
        <v>0</v>
      </c>
    </row>
    <row r="21" spans="1:13" ht="18" customHeight="1">
      <c r="A21" s="5">
        <v>14</v>
      </c>
      <c r="B21" s="60" t="s">
        <v>42</v>
      </c>
      <c r="C21" s="53"/>
      <c r="D21" s="33"/>
      <c r="E21" s="30"/>
      <c r="F21" s="40"/>
      <c r="G21" s="33"/>
      <c r="H21" s="30"/>
      <c r="I21" s="40"/>
      <c r="J21" s="14"/>
      <c r="K21" s="44"/>
      <c r="L21" s="68"/>
      <c r="M21" s="12">
        <f t="shared" si="0"/>
        <v>0</v>
      </c>
    </row>
    <row r="22" spans="1:13" ht="18" customHeight="1">
      <c r="A22" s="5">
        <v>15</v>
      </c>
      <c r="B22" s="12" t="s">
        <v>13</v>
      </c>
      <c r="C22" s="53"/>
      <c r="D22" s="33"/>
      <c r="E22" s="30"/>
      <c r="F22" s="40"/>
      <c r="G22" s="33"/>
      <c r="H22" s="30"/>
      <c r="I22" s="40"/>
      <c r="J22" s="14"/>
      <c r="K22" s="44"/>
      <c r="L22" s="68"/>
      <c r="M22" s="12">
        <f t="shared" si="0"/>
        <v>0</v>
      </c>
    </row>
    <row r="23" spans="1:13" ht="18" customHeight="1">
      <c r="A23" s="5">
        <v>16</v>
      </c>
      <c r="B23" s="12" t="s">
        <v>41</v>
      </c>
      <c r="C23" s="53"/>
      <c r="D23" s="33"/>
      <c r="E23" s="30"/>
      <c r="F23" s="40"/>
      <c r="G23" s="33"/>
      <c r="H23" s="30"/>
      <c r="I23" s="40"/>
      <c r="J23" s="14"/>
      <c r="K23" s="44"/>
      <c r="L23" s="68"/>
      <c r="M23" s="12">
        <f t="shared" si="0"/>
        <v>0</v>
      </c>
    </row>
    <row r="24" spans="1:13" ht="18" customHeight="1">
      <c r="A24" s="6">
        <v>17</v>
      </c>
      <c r="B24" s="12" t="s">
        <v>31</v>
      </c>
      <c r="C24" s="53"/>
      <c r="D24" s="33"/>
      <c r="E24" s="30"/>
      <c r="F24" s="40"/>
      <c r="G24" s="33"/>
      <c r="H24" s="30"/>
      <c r="I24" s="40"/>
      <c r="J24" s="14"/>
      <c r="K24" s="44"/>
      <c r="L24" s="68"/>
      <c r="M24" s="12">
        <f t="shared" si="0"/>
        <v>0</v>
      </c>
    </row>
    <row r="25" spans="1:13" ht="18" customHeight="1">
      <c r="A25" s="6">
        <v>18</v>
      </c>
      <c r="B25" s="65" t="s">
        <v>7</v>
      </c>
      <c r="C25" s="53"/>
      <c r="D25" s="33"/>
      <c r="E25" s="30"/>
      <c r="F25" s="40"/>
      <c r="G25" s="33"/>
      <c r="H25" s="30"/>
      <c r="I25" s="40"/>
      <c r="J25" s="14"/>
      <c r="K25" s="44"/>
      <c r="L25" s="68"/>
      <c r="M25" s="12">
        <f t="shared" si="0"/>
        <v>0</v>
      </c>
    </row>
    <row r="26" spans="1:13" ht="18" customHeight="1">
      <c r="A26" s="6">
        <v>19</v>
      </c>
      <c r="B26" s="15" t="s">
        <v>11</v>
      </c>
      <c r="C26" s="53"/>
      <c r="D26" s="24"/>
      <c r="E26" s="30"/>
      <c r="F26" s="40"/>
      <c r="G26" s="33"/>
      <c r="H26" s="30"/>
      <c r="I26" s="40"/>
      <c r="J26" s="14"/>
      <c r="K26" s="44"/>
      <c r="L26" s="68"/>
      <c r="M26" s="12">
        <f t="shared" si="0"/>
        <v>0</v>
      </c>
    </row>
    <row r="27" spans="1:13" ht="18" customHeight="1">
      <c r="A27" s="6">
        <v>20</v>
      </c>
      <c r="B27" s="15" t="s">
        <v>4</v>
      </c>
      <c r="C27" s="53"/>
      <c r="D27" s="33"/>
      <c r="E27" s="30"/>
      <c r="F27" s="40"/>
      <c r="G27" s="33"/>
      <c r="H27" s="30"/>
      <c r="I27" s="40"/>
      <c r="J27" s="14"/>
      <c r="K27" s="44"/>
      <c r="L27" s="68"/>
      <c r="M27" s="12">
        <f t="shared" si="0"/>
        <v>0</v>
      </c>
    </row>
    <row r="28" spans="1:13" ht="18" customHeight="1">
      <c r="A28" s="6">
        <v>21</v>
      </c>
      <c r="B28" s="15" t="s">
        <v>45</v>
      </c>
      <c r="C28" s="53"/>
      <c r="D28" s="33"/>
      <c r="E28" s="30"/>
      <c r="F28" s="40"/>
      <c r="G28" s="33"/>
      <c r="H28" s="30"/>
      <c r="I28" s="40"/>
      <c r="J28" s="14"/>
      <c r="K28" s="44"/>
      <c r="L28" s="68"/>
      <c r="M28" s="12">
        <f t="shared" si="0"/>
        <v>0</v>
      </c>
    </row>
    <row r="29" spans="1:13" ht="18" customHeight="1">
      <c r="A29" s="6">
        <v>22</v>
      </c>
      <c r="B29" s="15" t="s">
        <v>43</v>
      </c>
      <c r="C29" s="53"/>
      <c r="D29" s="33"/>
      <c r="E29" s="30"/>
      <c r="F29" s="40"/>
      <c r="G29" s="33"/>
      <c r="H29" s="30"/>
      <c r="I29" s="40"/>
      <c r="J29" s="14"/>
      <c r="K29" s="44"/>
      <c r="L29" s="68"/>
      <c r="M29" s="12">
        <f t="shared" si="0"/>
        <v>0</v>
      </c>
    </row>
    <row r="30" spans="1:13" ht="18" customHeight="1">
      <c r="A30" s="6">
        <v>23</v>
      </c>
      <c r="B30" s="15" t="s">
        <v>44</v>
      </c>
      <c r="C30" s="53"/>
      <c r="D30" s="24"/>
      <c r="E30" s="30"/>
      <c r="F30" s="40"/>
      <c r="G30" s="33"/>
      <c r="H30" s="30"/>
      <c r="I30" s="40"/>
      <c r="J30" s="14"/>
      <c r="K30" s="44"/>
      <c r="L30" s="68"/>
      <c r="M30" s="12">
        <f t="shared" si="0"/>
        <v>0</v>
      </c>
    </row>
    <row r="31" spans="1:13" ht="18" customHeight="1">
      <c r="A31" s="6">
        <v>24</v>
      </c>
      <c r="B31" s="15" t="s">
        <v>40</v>
      </c>
      <c r="C31" s="53"/>
      <c r="D31" s="24"/>
      <c r="E31" s="30"/>
      <c r="F31" s="40"/>
      <c r="G31" s="33"/>
      <c r="H31" s="30"/>
      <c r="I31" s="40"/>
      <c r="J31" s="14"/>
      <c r="K31" s="44"/>
      <c r="L31" s="68"/>
      <c r="M31" s="12">
        <f t="shared" si="0"/>
        <v>0</v>
      </c>
    </row>
    <row r="32" spans="1:13" ht="18" customHeight="1">
      <c r="A32" s="6">
        <v>25</v>
      </c>
      <c r="B32" s="15" t="s">
        <v>46</v>
      </c>
      <c r="C32" s="53"/>
      <c r="D32" s="24"/>
      <c r="E32" s="30"/>
      <c r="F32" s="40"/>
      <c r="G32" s="33"/>
      <c r="H32" s="30"/>
      <c r="I32" s="40"/>
      <c r="J32" s="14"/>
      <c r="K32" s="44"/>
      <c r="L32" s="68"/>
      <c r="M32" s="12">
        <f t="shared" si="0"/>
        <v>0</v>
      </c>
    </row>
    <row r="33" spans="1:13" ht="18" customHeight="1">
      <c r="A33" s="6">
        <v>26</v>
      </c>
      <c r="B33" s="15" t="s">
        <v>32</v>
      </c>
      <c r="C33" s="53"/>
      <c r="D33" s="33"/>
      <c r="E33" s="30"/>
      <c r="F33" s="40"/>
      <c r="G33" s="33"/>
      <c r="H33" s="30"/>
      <c r="I33" s="40"/>
      <c r="J33" s="14"/>
      <c r="K33" s="44"/>
      <c r="L33" s="68"/>
      <c r="M33" s="12">
        <f t="shared" si="0"/>
        <v>0</v>
      </c>
    </row>
    <row r="34" spans="1:13" ht="18" customHeight="1" thickBot="1">
      <c r="A34" s="7">
        <v>27</v>
      </c>
      <c r="B34" s="16" t="s">
        <v>47</v>
      </c>
      <c r="C34" s="54"/>
      <c r="D34" s="64"/>
      <c r="E34" s="34"/>
      <c r="F34" s="50"/>
      <c r="G34" s="37"/>
      <c r="H34" s="34"/>
      <c r="I34" s="50"/>
      <c r="J34" s="17"/>
      <c r="K34" s="45"/>
      <c r="L34" s="69"/>
      <c r="M34" s="16">
        <f t="shared" si="0"/>
        <v>0</v>
      </c>
    </row>
    <row r="35" spans="2:10" ht="18.75">
      <c r="B35" s="8"/>
      <c r="C35" s="55"/>
      <c r="D35" s="9"/>
      <c r="E35" s="35"/>
      <c r="F35" s="9"/>
      <c r="G35" s="9"/>
      <c r="H35" s="35"/>
      <c r="I35" s="9"/>
      <c r="J35" s="9"/>
    </row>
  </sheetData>
  <sheetProtection/>
  <mergeCells count="4">
    <mergeCell ref="A1:M1"/>
    <mergeCell ref="A2:M2"/>
    <mergeCell ref="A3:M3"/>
    <mergeCell ref="A4:M4"/>
  </mergeCells>
  <printOptions/>
  <pageMargins left="0.9055118110236221" right="0.31496062992125984" top="0.15748031496062992" bottom="0.15748031496062992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C8" sqref="C8:C36"/>
    </sheetView>
  </sheetViews>
  <sheetFormatPr defaultColWidth="9.140625" defaultRowHeight="15"/>
  <cols>
    <col min="1" max="1" width="4.8515625" style="73" customWidth="1"/>
    <col min="2" max="2" width="23.7109375" style="70" customWidth="1"/>
    <col min="3" max="3" width="8.28125" style="74" customWidth="1"/>
    <col min="4" max="4" width="8.7109375" style="70" customWidth="1"/>
    <col min="5" max="5" width="7.140625" style="74" customWidth="1"/>
    <col min="6" max="7" width="8.7109375" style="70" customWidth="1"/>
    <col min="8" max="8" width="7.140625" style="74" customWidth="1"/>
    <col min="9" max="10" width="8.7109375" style="70" customWidth="1"/>
    <col min="11" max="11" width="7.140625" style="70" customWidth="1"/>
    <col min="12" max="12" width="8.7109375" style="70" customWidth="1"/>
    <col min="13" max="13" width="8.57421875" style="70" customWidth="1"/>
    <col min="14" max="16384" width="9.140625" style="70" customWidth="1"/>
  </cols>
  <sheetData>
    <row r="1" spans="1:13" ht="15.75" customHeight="1">
      <c r="A1" s="242" t="s">
        <v>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71" customFormat="1" ht="16.5" customHeight="1">
      <c r="A2" s="237" t="s">
        <v>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3.5" customHeight="1">
      <c r="A3" s="237" t="s">
        <v>34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2" customHeight="1">
      <c r="A4" s="241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8.25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4:12" ht="15" customHeight="1" thickBot="1">
      <c r="D6" s="75"/>
      <c r="E6" s="76"/>
      <c r="F6" s="77"/>
      <c r="G6" s="75"/>
      <c r="H6" s="76"/>
      <c r="I6" s="77"/>
      <c r="J6" s="78"/>
      <c r="K6" s="76"/>
      <c r="L6" s="77"/>
    </row>
    <row r="7" spans="1:13" s="85" customFormat="1" ht="17.25" customHeight="1" thickBot="1">
      <c r="A7" s="79" t="s">
        <v>1</v>
      </c>
      <c r="B7" s="79" t="s">
        <v>15</v>
      </c>
      <c r="C7" s="80" t="s">
        <v>35</v>
      </c>
      <c r="D7" s="81" t="s">
        <v>2</v>
      </c>
      <c r="E7" s="82" t="s">
        <v>16</v>
      </c>
      <c r="F7" s="83" t="s">
        <v>17</v>
      </c>
      <c r="G7" s="81" t="s">
        <v>2</v>
      </c>
      <c r="H7" s="82" t="s">
        <v>16</v>
      </c>
      <c r="I7" s="83" t="s">
        <v>17</v>
      </c>
      <c r="J7" s="81" t="s">
        <v>2</v>
      </c>
      <c r="K7" s="82" t="s">
        <v>16</v>
      </c>
      <c r="L7" s="83" t="s">
        <v>17</v>
      </c>
      <c r="M7" s="84" t="s">
        <v>2</v>
      </c>
    </row>
    <row r="8" spans="1:14" ht="16.5" customHeight="1">
      <c r="A8" s="86">
        <v>1</v>
      </c>
      <c r="B8" s="137" t="s">
        <v>5</v>
      </c>
      <c r="C8" s="87"/>
      <c r="D8" s="88"/>
      <c r="E8" s="89"/>
      <c r="F8" s="90"/>
      <c r="G8" s="88"/>
      <c r="H8" s="89"/>
      <c r="I8" s="90"/>
      <c r="J8" s="91"/>
      <c r="K8" s="92"/>
      <c r="L8" s="93"/>
      <c r="M8" s="94">
        <f aca="true" t="shared" si="0" ref="M8:M36">F8+I8+L8+C8</f>
        <v>0</v>
      </c>
      <c r="N8" s="95"/>
    </row>
    <row r="9" spans="1:14" ht="16.5" customHeight="1">
      <c r="A9" s="96">
        <v>2</v>
      </c>
      <c r="B9" s="97" t="s">
        <v>3</v>
      </c>
      <c r="C9" s="98"/>
      <c r="D9" s="99"/>
      <c r="E9" s="100"/>
      <c r="F9" s="101"/>
      <c r="G9" s="99"/>
      <c r="H9" s="100"/>
      <c r="I9" s="101"/>
      <c r="J9" s="102"/>
      <c r="K9" s="103"/>
      <c r="L9" s="104"/>
      <c r="M9" s="105">
        <f t="shared" si="0"/>
        <v>0</v>
      </c>
      <c r="N9" s="95"/>
    </row>
    <row r="10" spans="1:14" ht="16.5" customHeight="1">
      <c r="A10" s="96">
        <v>3</v>
      </c>
      <c r="B10" s="97" t="s">
        <v>10</v>
      </c>
      <c r="C10" s="98"/>
      <c r="D10" s="99"/>
      <c r="E10" s="100"/>
      <c r="F10" s="101"/>
      <c r="G10" s="99"/>
      <c r="H10" s="100"/>
      <c r="I10" s="101"/>
      <c r="J10" s="102"/>
      <c r="K10" s="103"/>
      <c r="L10" s="104"/>
      <c r="M10" s="105">
        <f t="shared" si="0"/>
        <v>0</v>
      </c>
      <c r="N10" s="95"/>
    </row>
    <row r="11" spans="1:14" ht="16.5" customHeight="1">
      <c r="A11" s="96">
        <v>4</v>
      </c>
      <c r="B11" s="97" t="s">
        <v>14</v>
      </c>
      <c r="C11" s="98"/>
      <c r="D11" s="99"/>
      <c r="E11" s="100"/>
      <c r="F11" s="101"/>
      <c r="G11" s="99"/>
      <c r="H11" s="100"/>
      <c r="I11" s="101"/>
      <c r="J11" s="102"/>
      <c r="K11" s="103"/>
      <c r="L11" s="104"/>
      <c r="M11" s="105">
        <f t="shared" si="0"/>
        <v>0</v>
      </c>
      <c r="N11" s="95"/>
    </row>
    <row r="12" spans="1:14" ht="16.5" customHeight="1">
      <c r="A12" s="96">
        <v>5</v>
      </c>
      <c r="B12" s="97" t="s">
        <v>19</v>
      </c>
      <c r="C12" s="98"/>
      <c r="D12" s="99"/>
      <c r="E12" s="100"/>
      <c r="F12" s="101"/>
      <c r="G12" s="99"/>
      <c r="H12" s="100"/>
      <c r="I12" s="101"/>
      <c r="J12" s="102"/>
      <c r="K12" s="103"/>
      <c r="L12" s="104"/>
      <c r="M12" s="105">
        <f t="shared" si="0"/>
        <v>0</v>
      </c>
      <c r="N12" s="95"/>
    </row>
    <row r="13" spans="1:14" ht="16.5" customHeight="1">
      <c r="A13" s="96">
        <v>6</v>
      </c>
      <c r="B13" s="97" t="s">
        <v>29</v>
      </c>
      <c r="C13" s="98"/>
      <c r="D13" s="99"/>
      <c r="E13" s="100"/>
      <c r="F13" s="101"/>
      <c r="G13" s="99"/>
      <c r="H13" s="100"/>
      <c r="I13" s="101"/>
      <c r="J13" s="102"/>
      <c r="K13" s="103"/>
      <c r="L13" s="104"/>
      <c r="M13" s="105">
        <f t="shared" si="0"/>
        <v>0</v>
      </c>
      <c r="N13" s="95"/>
    </row>
    <row r="14" spans="1:14" ht="16.5" customHeight="1">
      <c r="A14" s="96">
        <v>7</v>
      </c>
      <c r="B14" s="97" t="s">
        <v>21</v>
      </c>
      <c r="C14" s="98"/>
      <c r="D14" s="99"/>
      <c r="E14" s="100"/>
      <c r="F14" s="101"/>
      <c r="G14" s="99"/>
      <c r="H14" s="100"/>
      <c r="I14" s="101"/>
      <c r="J14" s="102"/>
      <c r="K14" s="103"/>
      <c r="L14" s="104"/>
      <c r="M14" s="105">
        <f t="shared" si="0"/>
        <v>0</v>
      </c>
      <c r="N14" s="95"/>
    </row>
    <row r="15" spans="1:14" ht="16.5" customHeight="1">
      <c r="A15" s="96">
        <v>8</v>
      </c>
      <c r="B15" s="97" t="s">
        <v>18</v>
      </c>
      <c r="C15" s="98"/>
      <c r="D15" s="99"/>
      <c r="E15" s="100"/>
      <c r="F15" s="101"/>
      <c r="G15" s="99"/>
      <c r="H15" s="100"/>
      <c r="I15" s="101"/>
      <c r="J15" s="102"/>
      <c r="K15" s="103"/>
      <c r="L15" s="104"/>
      <c r="M15" s="105">
        <f t="shared" si="0"/>
        <v>0</v>
      </c>
      <c r="N15" s="95"/>
    </row>
    <row r="16" spans="1:13" ht="16.5" customHeight="1">
      <c r="A16" s="96">
        <v>9</v>
      </c>
      <c r="B16" s="97" t="s">
        <v>12</v>
      </c>
      <c r="C16" s="98"/>
      <c r="D16" s="99"/>
      <c r="E16" s="100"/>
      <c r="F16" s="101"/>
      <c r="G16" s="99"/>
      <c r="H16" s="100"/>
      <c r="I16" s="101"/>
      <c r="J16" s="102"/>
      <c r="K16" s="103"/>
      <c r="L16" s="104"/>
      <c r="M16" s="105">
        <f t="shared" si="0"/>
        <v>0</v>
      </c>
    </row>
    <row r="17" spans="1:13" ht="16.5" customHeight="1">
      <c r="A17" s="96">
        <v>10</v>
      </c>
      <c r="B17" s="97" t="s">
        <v>6</v>
      </c>
      <c r="C17" s="98"/>
      <c r="D17" s="99"/>
      <c r="E17" s="100"/>
      <c r="F17" s="101"/>
      <c r="G17" s="99"/>
      <c r="H17" s="100"/>
      <c r="I17" s="101"/>
      <c r="J17" s="102"/>
      <c r="K17" s="103"/>
      <c r="L17" s="104"/>
      <c r="M17" s="105">
        <f t="shared" si="0"/>
        <v>0</v>
      </c>
    </row>
    <row r="18" spans="1:13" ht="16.5" customHeight="1">
      <c r="A18" s="86">
        <v>11</v>
      </c>
      <c r="B18" s="97" t="s">
        <v>30</v>
      </c>
      <c r="C18" s="106"/>
      <c r="D18" s="107"/>
      <c r="E18" s="108"/>
      <c r="F18" s="109"/>
      <c r="G18" s="107"/>
      <c r="H18" s="108"/>
      <c r="I18" s="109"/>
      <c r="J18" s="110"/>
      <c r="K18" s="111"/>
      <c r="L18" s="112"/>
      <c r="M18" s="105">
        <f t="shared" si="0"/>
        <v>0</v>
      </c>
    </row>
    <row r="19" spans="1:13" ht="16.5" customHeight="1">
      <c r="A19" s="96">
        <v>12</v>
      </c>
      <c r="B19" s="97" t="s">
        <v>24</v>
      </c>
      <c r="C19" s="106"/>
      <c r="D19" s="107"/>
      <c r="E19" s="108"/>
      <c r="F19" s="109"/>
      <c r="G19" s="107"/>
      <c r="H19" s="108"/>
      <c r="I19" s="109"/>
      <c r="J19" s="110"/>
      <c r="K19" s="111"/>
      <c r="L19" s="112"/>
      <c r="M19" s="105">
        <f t="shared" si="0"/>
        <v>0</v>
      </c>
    </row>
    <row r="20" spans="1:13" ht="16.5" customHeight="1">
      <c r="A20" s="96">
        <v>13</v>
      </c>
      <c r="B20" s="105" t="s">
        <v>9</v>
      </c>
      <c r="C20" s="106"/>
      <c r="D20" s="107"/>
      <c r="E20" s="108"/>
      <c r="F20" s="109"/>
      <c r="G20" s="107"/>
      <c r="H20" s="108"/>
      <c r="I20" s="109"/>
      <c r="J20" s="110"/>
      <c r="K20" s="111"/>
      <c r="L20" s="112"/>
      <c r="M20" s="105">
        <f t="shared" si="0"/>
        <v>0</v>
      </c>
    </row>
    <row r="21" spans="1:13" ht="16.5" customHeight="1">
      <c r="A21" s="96">
        <v>14</v>
      </c>
      <c r="B21" s="97" t="s">
        <v>42</v>
      </c>
      <c r="C21" s="106"/>
      <c r="D21" s="107"/>
      <c r="E21" s="108"/>
      <c r="F21" s="109"/>
      <c r="G21" s="107"/>
      <c r="H21" s="108"/>
      <c r="I21" s="109"/>
      <c r="J21" s="110"/>
      <c r="K21" s="111"/>
      <c r="L21" s="112"/>
      <c r="M21" s="105">
        <f t="shared" si="0"/>
        <v>0</v>
      </c>
    </row>
    <row r="22" spans="1:13" ht="16.5" customHeight="1">
      <c r="A22" s="96">
        <v>15</v>
      </c>
      <c r="B22" s="105" t="s">
        <v>13</v>
      </c>
      <c r="C22" s="106"/>
      <c r="D22" s="107"/>
      <c r="E22" s="113"/>
      <c r="F22" s="114"/>
      <c r="G22" s="115"/>
      <c r="H22" s="113"/>
      <c r="I22" s="114"/>
      <c r="J22" s="116"/>
      <c r="K22" s="111"/>
      <c r="L22" s="112"/>
      <c r="M22" s="105">
        <f t="shared" si="0"/>
        <v>0</v>
      </c>
    </row>
    <row r="23" spans="1:13" ht="16.5" customHeight="1">
      <c r="A23" s="96">
        <v>16</v>
      </c>
      <c r="B23" s="105" t="s">
        <v>41</v>
      </c>
      <c r="C23" s="106"/>
      <c r="D23" s="107"/>
      <c r="E23" s="108"/>
      <c r="F23" s="109"/>
      <c r="G23" s="107"/>
      <c r="H23" s="108"/>
      <c r="I23" s="109"/>
      <c r="J23" s="110"/>
      <c r="K23" s="117"/>
      <c r="L23" s="118"/>
      <c r="M23" s="97">
        <f t="shared" si="0"/>
        <v>0</v>
      </c>
    </row>
    <row r="24" spans="1:13" ht="16.5" customHeight="1">
      <c r="A24" s="119">
        <v>17</v>
      </c>
      <c r="B24" s="105" t="s">
        <v>31</v>
      </c>
      <c r="C24" s="106"/>
      <c r="D24" s="107"/>
      <c r="E24" s="108"/>
      <c r="F24" s="109"/>
      <c r="G24" s="107"/>
      <c r="H24" s="108"/>
      <c r="I24" s="109"/>
      <c r="J24" s="110"/>
      <c r="K24" s="111"/>
      <c r="L24" s="112"/>
      <c r="M24" s="105">
        <f t="shared" si="0"/>
        <v>0</v>
      </c>
    </row>
    <row r="25" spans="1:13" ht="16.5" customHeight="1">
      <c r="A25" s="119">
        <v>18</v>
      </c>
      <c r="B25" s="120" t="s">
        <v>7</v>
      </c>
      <c r="C25" s="106"/>
      <c r="D25" s="107"/>
      <c r="E25" s="108"/>
      <c r="F25" s="109"/>
      <c r="G25" s="107"/>
      <c r="H25" s="108"/>
      <c r="I25" s="109"/>
      <c r="J25" s="110"/>
      <c r="K25" s="111"/>
      <c r="L25" s="112"/>
      <c r="M25" s="105">
        <f t="shared" si="0"/>
        <v>0</v>
      </c>
    </row>
    <row r="26" spans="1:13" ht="16.5" customHeight="1">
      <c r="A26" s="119">
        <v>19</v>
      </c>
      <c r="B26" s="121" t="s">
        <v>11</v>
      </c>
      <c r="C26" s="106"/>
      <c r="D26" s="107"/>
      <c r="E26" s="108"/>
      <c r="F26" s="109"/>
      <c r="G26" s="107"/>
      <c r="H26" s="108"/>
      <c r="I26" s="109"/>
      <c r="J26" s="110"/>
      <c r="K26" s="111"/>
      <c r="L26" s="112"/>
      <c r="M26" s="105">
        <f t="shared" si="0"/>
        <v>0</v>
      </c>
    </row>
    <row r="27" spans="1:13" s="124" customFormat="1" ht="16.5" customHeight="1">
      <c r="A27" s="122">
        <v>20</v>
      </c>
      <c r="B27" s="121" t="s">
        <v>4</v>
      </c>
      <c r="C27" s="123"/>
      <c r="D27" s="115"/>
      <c r="E27" s="108"/>
      <c r="F27" s="109"/>
      <c r="G27" s="107"/>
      <c r="H27" s="108"/>
      <c r="I27" s="109"/>
      <c r="J27" s="110"/>
      <c r="K27" s="111"/>
      <c r="L27" s="112"/>
      <c r="M27" s="105">
        <f t="shared" si="0"/>
        <v>0</v>
      </c>
    </row>
    <row r="28" spans="1:13" ht="16.5" customHeight="1">
      <c r="A28" s="119">
        <v>21</v>
      </c>
      <c r="B28" s="121" t="s">
        <v>45</v>
      </c>
      <c r="C28" s="106"/>
      <c r="D28" s="107"/>
      <c r="E28" s="108"/>
      <c r="F28" s="109"/>
      <c r="G28" s="107"/>
      <c r="H28" s="108"/>
      <c r="I28" s="109"/>
      <c r="J28" s="110"/>
      <c r="K28" s="111"/>
      <c r="L28" s="112"/>
      <c r="M28" s="105">
        <f t="shared" si="0"/>
        <v>0</v>
      </c>
    </row>
    <row r="29" spans="1:13" ht="16.5" customHeight="1">
      <c r="A29" s="119">
        <v>22</v>
      </c>
      <c r="B29" s="121" t="s">
        <v>46</v>
      </c>
      <c r="C29" s="106"/>
      <c r="D29" s="107"/>
      <c r="E29" s="108"/>
      <c r="F29" s="109"/>
      <c r="G29" s="107"/>
      <c r="H29" s="108"/>
      <c r="I29" s="109"/>
      <c r="J29" s="110"/>
      <c r="K29" s="111"/>
      <c r="L29" s="112"/>
      <c r="M29" s="105">
        <f t="shared" si="0"/>
        <v>0</v>
      </c>
    </row>
    <row r="30" spans="1:13" ht="16.5" customHeight="1">
      <c r="A30" s="119">
        <v>23</v>
      </c>
      <c r="B30" s="121" t="s">
        <v>43</v>
      </c>
      <c r="C30" s="106"/>
      <c r="D30" s="107"/>
      <c r="E30" s="108"/>
      <c r="F30" s="109"/>
      <c r="G30" s="107"/>
      <c r="H30" s="108"/>
      <c r="I30" s="109"/>
      <c r="J30" s="110"/>
      <c r="K30" s="111"/>
      <c r="L30" s="112"/>
      <c r="M30" s="105">
        <f t="shared" si="0"/>
        <v>0</v>
      </c>
    </row>
    <row r="31" spans="1:13" ht="16.5" customHeight="1">
      <c r="A31" s="119">
        <v>24</v>
      </c>
      <c r="B31" s="121" t="s">
        <v>44</v>
      </c>
      <c r="C31" s="106"/>
      <c r="D31" s="107"/>
      <c r="E31" s="108"/>
      <c r="F31" s="109"/>
      <c r="G31" s="107"/>
      <c r="H31" s="108"/>
      <c r="I31" s="109"/>
      <c r="J31" s="110"/>
      <c r="K31" s="111"/>
      <c r="L31" s="112"/>
      <c r="M31" s="105">
        <f t="shared" si="0"/>
        <v>0</v>
      </c>
    </row>
    <row r="32" spans="1:13" ht="16.5" customHeight="1">
      <c r="A32" s="119">
        <v>25</v>
      </c>
      <c r="B32" s="121" t="s">
        <v>49</v>
      </c>
      <c r="C32" s="106"/>
      <c r="D32" s="107"/>
      <c r="E32" s="108"/>
      <c r="F32" s="109"/>
      <c r="G32" s="107"/>
      <c r="H32" s="108"/>
      <c r="I32" s="109"/>
      <c r="J32" s="110"/>
      <c r="K32" s="111"/>
      <c r="L32" s="112"/>
      <c r="M32" s="105">
        <f t="shared" si="0"/>
        <v>0</v>
      </c>
    </row>
    <row r="33" spans="1:13" ht="16.5" customHeight="1">
      <c r="A33" s="119">
        <v>26</v>
      </c>
      <c r="B33" s="121" t="s">
        <v>40</v>
      </c>
      <c r="C33" s="106"/>
      <c r="D33" s="107"/>
      <c r="E33" s="108"/>
      <c r="F33" s="109"/>
      <c r="G33" s="107"/>
      <c r="H33" s="108"/>
      <c r="I33" s="109"/>
      <c r="J33" s="110"/>
      <c r="K33" s="111"/>
      <c r="L33" s="112"/>
      <c r="M33" s="105">
        <f t="shared" si="0"/>
        <v>0</v>
      </c>
    </row>
    <row r="34" spans="1:13" ht="16.5" customHeight="1">
      <c r="A34" s="119">
        <v>27</v>
      </c>
      <c r="B34" s="121" t="s">
        <v>32</v>
      </c>
      <c r="C34" s="106"/>
      <c r="D34" s="107"/>
      <c r="E34" s="108"/>
      <c r="F34" s="109"/>
      <c r="G34" s="107"/>
      <c r="H34" s="108"/>
      <c r="I34" s="109"/>
      <c r="J34" s="110"/>
      <c r="K34" s="111"/>
      <c r="L34" s="112"/>
      <c r="M34" s="105">
        <f t="shared" si="0"/>
        <v>0</v>
      </c>
    </row>
    <row r="35" spans="1:13" ht="16.5" customHeight="1">
      <c r="A35" s="119">
        <v>28</v>
      </c>
      <c r="B35" s="121" t="s">
        <v>48</v>
      </c>
      <c r="C35" s="106"/>
      <c r="D35" s="107"/>
      <c r="E35" s="108"/>
      <c r="F35" s="109"/>
      <c r="G35" s="107"/>
      <c r="H35" s="108"/>
      <c r="I35" s="109"/>
      <c r="J35" s="110"/>
      <c r="K35" s="111"/>
      <c r="L35" s="112"/>
      <c r="M35" s="105">
        <f t="shared" si="0"/>
        <v>0</v>
      </c>
    </row>
    <row r="36" spans="1:13" ht="16.5" customHeight="1" thickBot="1">
      <c r="A36" s="125">
        <v>29</v>
      </c>
      <c r="B36" s="126" t="s">
        <v>47</v>
      </c>
      <c r="C36" s="127"/>
      <c r="D36" s="128"/>
      <c r="E36" s="129"/>
      <c r="F36" s="130"/>
      <c r="G36" s="128"/>
      <c r="H36" s="129"/>
      <c r="I36" s="130"/>
      <c r="J36" s="131"/>
      <c r="K36" s="132"/>
      <c r="L36" s="133"/>
      <c r="M36" s="126">
        <f t="shared" si="0"/>
        <v>0</v>
      </c>
    </row>
    <row r="37" spans="2:10" ht="18.75">
      <c r="B37" s="134"/>
      <c r="C37" s="135"/>
      <c r="D37" s="95"/>
      <c r="E37" s="136"/>
      <c r="F37" s="95"/>
      <c r="G37" s="95"/>
      <c r="H37" s="136"/>
      <c r="I37" s="95"/>
      <c r="J37" s="95"/>
    </row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8" sqref="C8:C37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36" customWidth="1"/>
    <col min="4" max="4" width="8.7109375" style="0" customWidth="1"/>
    <col min="5" max="5" width="8.7109375" style="36" customWidth="1"/>
    <col min="6" max="7" width="8.7109375" style="0" customWidth="1"/>
    <col min="8" max="8" width="8.7109375" style="36" customWidth="1"/>
    <col min="9" max="12" width="8.7109375" style="0" customWidth="1"/>
    <col min="13" max="13" width="9.140625" style="0" customWidth="1"/>
  </cols>
  <sheetData>
    <row r="1" spans="1:13" s="70" customFormat="1" ht="18" customHeight="1">
      <c r="A1" s="242" t="s">
        <v>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71" customFormat="1" ht="15" customHeight="1">
      <c r="A2" s="237" t="s">
        <v>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s="70" customFormat="1" ht="14.25" customHeight="1">
      <c r="A3" s="237" t="s">
        <v>36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s="70" customFormat="1" ht="12" customHeight="1">
      <c r="A4" s="241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s="70" customFormat="1" ht="8.25" customHeight="1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2" s="70" customFormat="1" ht="15" customHeight="1" thickBot="1">
      <c r="A6" s="73"/>
      <c r="C6" s="74"/>
      <c r="D6" s="75"/>
      <c r="E6" s="76"/>
      <c r="F6" s="77"/>
      <c r="G6" s="75"/>
      <c r="H6" s="76"/>
      <c r="I6" s="77"/>
      <c r="J6" s="78"/>
      <c r="K6" s="76"/>
      <c r="L6" s="77"/>
    </row>
    <row r="7" spans="1:13" s="85" customFormat="1" ht="15.75" customHeight="1" thickBot="1">
      <c r="A7" s="79" t="s">
        <v>1</v>
      </c>
      <c r="B7" s="79" t="s">
        <v>15</v>
      </c>
      <c r="C7" s="80" t="s">
        <v>37</v>
      </c>
      <c r="D7" s="81" t="s">
        <v>2</v>
      </c>
      <c r="E7" s="82" t="s">
        <v>16</v>
      </c>
      <c r="F7" s="83" t="s">
        <v>17</v>
      </c>
      <c r="G7" s="81" t="s">
        <v>2</v>
      </c>
      <c r="H7" s="82" t="s">
        <v>16</v>
      </c>
      <c r="I7" s="83" t="s">
        <v>17</v>
      </c>
      <c r="J7" s="81" t="s">
        <v>2</v>
      </c>
      <c r="K7" s="82" t="s">
        <v>16</v>
      </c>
      <c r="L7" s="83" t="s">
        <v>17</v>
      </c>
      <c r="M7" s="79" t="s">
        <v>2</v>
      </c>
    </row>
    <row r="8" spans="1:13" ht="15.75" customHeight="1">
      <c r="A8" s="86">
        <v>1</v>
      </c>
      <c r="B8" s="137" t="s">
        <v>5</v>
      </c>
      <c r="C8" s="87"/>
      <c r="D8" s="88"/>
      <c r="E8" s="89"/>
      <c r="F8" s="90"/>
      <c r="G8" s="88"/>
      <c r="H8" s="89"/>
      <c r="I8" s="90"/>
      <c r="J8" s="91"/>
      <c r="K8" s="92"/>
      <c r="L8" s="93"/>
      <c r="M8" s="94">
        <f aca="true" t="shared" si="0" ref="M8:M37">F8+I8+L8+C8</f>
        <v>0</v>
      </c>
    </row>
    <row r="9" spans="1:13" ht="15.75" customHeight="1">
      <c r="A9" s="96">
        <v>2</v>
      </c>
      <c r="B9" s="97" t="s">
        <v>3</v>
      </c>
      <c r="C9" s="98"/>
      <c r="D9" s="99"/>
      <c r="E9" s="100"/>
      <c r="F9" s="101"/>
      <c r="G9" s="99"/>
      <c r="H9" s="100"/>
      <c r="I9" s="101"/>
      <c r="J9" s="102"/>
      <c r="K9" s="103"/>
      <c r="L9" s="104"/>
      <c r="M9" s="105">
        <f t="shared" si="0"/>
        <v>0</v>
      </c>
    </row>
    <row r="10" spans="1:13" ht="15.75" customHeight="1">
      <c r="A10" s="96">
        <v>3</v>
      </c>
      <c r="B10" s="97" t="s">
        <v>10</v>
      </c>
      <c r="C10" s="98"/>
      <c r="D10" s="99"/>
      <c r="E10" s="100"/>
      <c r="F10" s="101"/>
      <c r="G10" s="99"/>
      <c r="H10" s="100"/>
      <c r="I10" s="142"/>
      <c r="J10" s="143"/>
      <c r="K10" s="103"/>
      <c r="L10" s="104"/>
      <c r="M10" s="105">
        <f t="shared" si="0"/>
        <v>0</v>
      </c>
    </row>
    <row r="11" spans="1:13" ht="15.75" customHeight="1">
      <c r="A11" s="96">
        <v>4</v>
      </c>
      <c r="B11" s="97" t="s">
        <v>14</v>
      </c>
      <c r="C11" s="98"/>
      <c r="D11" s="99"/>
      <c r="E11" s="100"/>
      <c r="F11" s="101"/>
      <c r="G11" s="99"/>
      <c r="H11" s="100"/>
      <c r="I11" s="101"/>
      <c r="J11" s="102"/>
      <c r="K11" s="103"/>
      <c r="L11" s="104"/>
      <c r="M11" s="105">
        <f t="shared" si="0"/>
        <v>0</v>
      </c>
    </row>
    <row r="12" spans="1:13" ht="15.75" customHeight="1">
      <c r="A12" s="96">
        <v>5</v>
      </c>
      <c r="B12" s="97" t="s">
        <v>19</v>
      </c>
      <c r="C12" s="98"/>
      <c r="D12" s="99"/>
      <c r="E12" s="100"/>
      <c r="F12" s="101"/>
      <c r="G12" s="99"/>
      <c r="H12" s="100"/>
      <c r="I12" s="101"/>
      <c r="J12" s="102"/>
      <c r="K12" s="103"/>
      <c r="L12" s="104"/>
      <c r="M12" s="105">
        <f t="shared" si="0"/>
        <v>0</v>
      </c>
    </row>
    <row r="13" spans="1:13" ht="15.75" customHeight="1">
      <c r="A13" s="96">
        <v>6</v>
      </c>
      <c r="B13" s="97" t="s">
        <v>29</v>
      </c>
      <c r="C13" s="98"/>
      <c r="D13" s="99"/>
      <c r="E13" s="100"/>
      <c r="F13" s="101"/>
      <c r="G13" s="99"/>
      <c r="H13" s="100"/>
      <c r="I13" s="101"/>
      <c r="J13" s="102"/>
      <c r="K13" s="103"/>
      <c r="L13" s="104"/>
      <c r="M13" s="105">
        <f t="shared" si="0"/>
        <v>0</v>
      </c>
    </row>
    <row r="14" spans="1:13" ht="15.75" customHeight="1">
      <c r="A14" s="96">
        <v>7</v>
      </c>
      <c r="B14" s="97" t="s">
        <v>21</v>
      </c>
      <c r="C14" s="98"/>
      <c r="D14" s="99"/>
      <c r="E14" s="100"/>
      <c r="F14" s="101"/>
      <c r="G14" s="99"/>
      <c r="H14" s="100"/>
      <c r="I14" s="101"/>
      <c r="J14" s="102"/>
      <c r="K14" s="103"/>
      <c r="L14" s="104"/>
      <c r="M14" s="105">
        <f t="shared" si="0"/>
        <v>0</v>
      </c>
    </row>
    <row r="15" spans="1:13" ht="15.75" customHeight="1">
      <c r="A15" s="96">
        <v>8</v>
      </c>
      <c r="B15" s="97" t="s">
        <v>18</v>
      </c>
      <c r="C15" s="98"/>
      <c r="D15" s="99"/>
      <c r="E15" s="100"/>
      <c r="F15" s="101"/>
      <c r="G15" s="99"/>
      <c r="H15" s="100"/>
      <c r="I15" s="101"/>
      <c r="J15" s="102"/>
      <c r="K15" s="103"/>
      <c r="L15" s="104"/>
      <c r="M15" s="105">
        <f t="shared" si="0"/>
        <v>0</v>
      </c>
    </row>
    <row r="16" spans="1:13" ht="15.75" customHeight="1">
      <c r="A16" s="96">
        <v>9</v>
      </c>
      <c r="B16" s="97" t="s">
        <v>12</v>
      </c>
      <c r="C16" s="98"/>
      <c r="D16" s="99"/>
      <c r="E16" s="100"/>
      <c r="F16" s="101"/>
      <c r="G16" s="99"/>
      <c r="H16" s="100"/>
      <c r="I16" s="101"/>
      <c r="J16" s="102"/>
      <c r="K16" s="103"/>
      <c r="L16" s="104"/>
      <c r="M16" s="105">
        <f t="shared" si="0"/>
        <v>0</v>
      </c>
    </row>
    <row r="17" spans="1:13" ht="15.75" customHeight="1">
      <c r="A17" s="96">
        <v>10</v>
      </c>
      <c r="B17" s="97" t="s">
        <v>6</v>
      </c>
      <c r="C17" s="98"/>
      <c r="D17" s="99"/>
      <c r="E17" s="100"/>
      <c r="F17" s="101"/>
      <c r="G17" s="99"/>
      <c r="H17" s="100"/>
      <c r="I17" s="101"/>
      <c r="J17" s="102"/>
      <c r="K17" s="103"/>
      <c r="L17" s="104"/>
      <c r="M17" s="105">
        <f t="shared" si="0"/>
        <v>0</v>
      </c>
    </row>
    <row r="18" spans="1:13" ht="15.75" customHeight="1">
      <c r="A18" s="86">
        <v>11</v>
      </c>
      <c r="B18" s="97" t="s">
        <v>30</v>
      </c>
      <c r="C18" s="106"/>
      <c r="D18" s="107"/>
      <c r="E18" s="108"/>
      <c r="F18" s="109"/>
      <c r="G18" s="107"/>
      <c r="H18" s="113"/>
      <c r="I18" s="109"/>
      <c r="J18" s="110"/>
      <c r="K18" s="111"/>
      <c r="L18" s="112"/>
      <c r="M18" s="105">
        <f t="shared" si="0"/>
        <v>0</v>
      </c>
    </row>
    <row r="19" spans="1:13" ht="15.75" customHeight="1">
      <c r="A19" s="96">
        <v>12</v>
      </c>
      <c r="B19" s="105" t="s">
        <v>9</v>
      </c>
      <c r="C19" s="106"/>
      <c r="D19" s="107"/>
      <c r="E19" s="113"/>
      <c r="F19" s="114"/>
      <c r="G19" s="115"/>
      <c r="H19" s="108"/>
      <c r="I19" s="109"/>
      <c r="J19" s="110"/>
      <c r="K19" s="111"/>
      <c r="L19" s="112"/>
      <c r="M19" s="105">
        <f t="shared" si="0"/>
        <v>0</v>
      </c>
    </row>
    <row r="20" spans="1:13" ht="15.75" customHeight="1">
      <c r="A20" s="96">
        <v>13</v>
      </c>
      <c r="B20" s="97" t="s">
        <v>24</v>
      </c>
      <c r="C20" s="106"/>
      <c r="D20" s="107"/>
      <c r="E20" s="108"/>
      <c r="F20" s="109"/>
      <c r="G20" s="107"/>
      <c r="H20" s="108"/>
      <c r="I20" s="109"/>
      <c r="J20" s="110"/>
      <c r="K20" s="111"/>
      <c r="L20" s="112"/>
      <c r="M20" s="105">
        <f t="shared" si="0"/>
        <v>0</v>
      </c>
    </row>
    <row r="21" spans="1:13" ht="15.75" customHeight="1">
      <c r="A21" s="96">
        <v>14</v>
      </c>
      <c r="B21" s="97" t="s">
        <v>42</v>
      </c>
      <c r="C21" s="106"/>
      <c r="D21" s="107"/>
      <c r="E21" s="108"/>
      <c r="F21" s="109"/>
      <c r="G21" s="107"/>
      <c r="H21" s="108"/>
      <c r="I21" s="109"/>
      <c r="J21" s="110"/>
      <c r="K21" s="111"/>
      <c r="L21" s="112"/>
      <c r="M21" s="105">
        <f t="shared" si="0"/>
        <v>0</v>
      </c>
    </row>
    <row r="22" spans="1:13" ht="15.75" customHeight="1">
      <c r="A22" s="96">
        <v>15</v>
      </c>
      <c r="B22" s="105" t="s">
        <v>41</v>
      </c>
      <c r="C22" s="106"/>
      <c r="D22" s="107"/>
      <c r="E22" s="108"/>
      <c r="F22" s="109"/>
      <c r="G22" s="107"/>
      <c r="H22" s="108"/>
      <c r="I22" s="109"/>
      <c r="J22" s="110"/>
      <c r="K22" s="111"/>
      <c r="L22" s="112"/>
      <c r="M22" s="105">
        <f t="shared" si="0"/>
        <v>0</v>
      </c>
    </row>
    <row r="23" spans="1:13" ht="15.75" customHeight="1">
      <c r="A23" s="96">
        <v>16</v>
      </c>
      <c r="B23" s="105" t="s">
        <v>13</v>
      </c>
      <c r="C23" s="106"/>
      <c r="D23" s="107"/>
      <c r="E23" s="108"/>
      <c r="F23" s="109"/>
      <c r="G23" s="107"/>
      <c r="H23" s="108"/>
      <c r="I23" s="109"/>
      <c r="J23" s="110"/>
      <c r="K23" s="117"/>
      <c r="L23" s="118"/>
      <c r="M23" s="97">
        <f t="shared" si="0"/>
        <v>0</v>
      </c>
    </row>
    <row r="24" spans="1:13" ht="15.75" customHeight="1">
      <c r="A24" s="119">
        <v>17</v>
      </c>
      <c r="B24" s="105" t="s">
        <v>50</v>
      </c>
      <c r="C24" s="106"/>
      <c r="D24" s="107"/>
      <c r="E24" s="108"/>
      <c r="F24" s="109"/>
      <c r="G24" s="107"/>
      <c r="H24" s="108"/>
      <c r="I24" s="109"/>
      <c r="J24" s="110"/>
      <c r="K24" s="111"/>
      <c r="L24" s="112"/>
      <c r="M24" s="105">
        <f t="shared" si="0"/>
        <v>0</v>
      </c>
    </row>
    <row r="25" spans="1:13" ht="15.75" customHeight="1">
      <c r="A25" s="119">
        <v>18</v>
      </c>
      <c r="B25" s="121" t="s">
        <v>31</v>
      </c>
      <c r="C25" s="106"/>
      <c r="D25" s="107"/>
      <c r="E25" s="108"/>
      <c r="F25" s="109"/>
      <c r="G25" s="107"/>
      <c r="H25" s="108"/>
      <c r="I25" s="109"/>
      <c r="J25" s="110"/>
      <c r="K25" s="111"/>
      <c r="L25" s="112"/>
      <c r="M25" s="105">
        <f t="shared" si="0"/>
        <v>0</v>
      </c>
    </row>
    <row r="26" spans="1:13" ht="15.75" customHeight="1">
      <c r="A26" s="119">
        <v>19</v>
      </c>
      <c r="B26" s="120" t="s">
        <v>7</v>
      </c>
      <c r="C26" s="106"/>
      <c r="D26" s="107"/>
      <c r="E26" s="108"/>
      <c r="F26" s="109"/>
      <c r="G26" s="107"/>
      <c r="H26" s="108"/>
      <c r="I26" s="109"/>
      <c r="J26" s="110"/>
      <c r="K26" s="111"/>
      <c r="L26" s="112"/>
      <c r="M26" s="105">
        <f t="shared" si="0"/>
        <v>0</v>
      </c>
    </row>
    <row r="27" spans="1:13" s="61" customFormat="1" ht="15.75" customHeight="1">
      <c r="A27" s="122">
        <v>20</v>
      </c>
      <c r="B27" s="121" t="s">
        <v>11</v>
      </c>
      <c r="C27" s="106"/>
      <c r="D27" s="107"/>
      <c r="E27" s="108"/>
      <c r="F27" s="109"/>
      <c r="G27" s="107"/>
      <c r="H27" s="108"/>
      <c r="I27" s="109"/>
      <c r="J27" s="110"/>
      <c r="K27" s="111"/>
      <c r="L27" s="112"/>
      <c r="M27" s="105">
        <f t="shared" si="0"/>
        <v>0</v>
      </c>
    </row>
    <row r="28" spans="1:13" ht="15.75" customHeight="1">
      <c r="A28" s="119">
        <v>21</v>
      </c>
      <c r="B28" s="121" t="s">
        <v>4</v>
      </c>
      <c r="C28" s="123"/>
      <c r="D28" s="115"/>
      <c r="E28" s="108"/>
      <c r="F28" s="109"/>
      <c r="G28" s="107"/>
      <c r="H28" s="108"/>
      <c r="I28" s="109"/>
      <c r="J28" s="110"/>
      <c r="K28" s="111"/>
      <c r="L28" s="112"/>
      <c r="M28" s="105">
        <f t="shared" si="0"/>
        <v>0</v>
      </c>
    </row>
    <row r="29" spans="1:13" ht="15.75" customHeight="1">
      <c r="A29" s="119">
        <v>22</v>
      </c>
      <c r="B29" s="121" t="s">
        <v>45</v>
      </c>
      <c r="C29" s="106"/>
      <c r="D29" s="107"/>
      <c r="E29" s="108"/>
      <c r="F29" s="109"/>
      <c r="G29" s="107"/>
      <c r="H29" s="108"/>
      <c r="I29" s="109"/>
      <c r="J29" s="110"/>
      <c r="K29" s="111"/>
      <c r="L29" s="112"/>
      <c r="M29" s="105">
        <f t="shared" si="0"/>
        <v>0</v>
      </c>
    </row>
    <row r="30" spans="1:13" ht="15.75" customHeight="1">
      <c r="A30" s="119">
        <v>23</v>
      </c>
      <c r="B30" s="121" t="s">
        <v>46</v>
      </c>
      <c r="C30" s="106"/>
      <c r="D30" s="107"/>
      <c r="E30" s="108"/>
      <c r="F30" s="109"/>
      <c r="G30" s="107"/>
      <c r="H30" s="108"/>
      <c r="I30" s="109"/>
      <c r="J30" s="110"/>
      <c r="K30" s="111"/>
      <c r="L30" s="112"/>
      <c r="M30" s="105">
        <f t="shared" si="0"/>
        <v>0</v>
      </c>
    </row>
    <row r="31" spans="1:13" ht="15.75" customHeight="1">
      <c r="A31" s="119">
        <v>24</v>
      </c>
      <c r="B31" s="121" t="s">
        <v>43</v>
      </c>
      <c r="C31" s="106"/>
      <c r="D31" s="107"/>
      <c r="E31" s="108"/>
      <c r="F31" s="109"/>
      <c r="G31" s="107"/>
      <c r="H31" s="108"/>
      <c r="I31" s="109"/>
      <c r="J31" s="110"/>
      <c r="K31" s="111"/>
      <c r="L31" s="112"/>
      <c r="M31" s="105">
        <f t="shared" si="0"/>
        <v>0</v>
      </c>
    </row>
    <row r="32" spans="1:13" ht="15.75" customHeight="1">
      <c r="A32" s="119">
        <v>25</v>
      </c>
      <c r="B32" s="121" t="s">
        <v>44</v>
      </c>
      <c r="C32" s="106"/>
      <c r="D32" s="107"/>
      <c r="E32" s="108"/>
      <c r="F32" s="109"/>
      <c r="G32" s="107"/>
      <c r="H32" s="108"/>
      <c r="I32" s="109"/>
      <c r="J32" s="110"/>
      <c r="K32" s="111"/>
      <c r="L32" s="112"/>
      <c r="M32" s="105">
        <f t="shared" si="0"/>
        <v>0</v>
      </c>
    </row>
    <row r="33" spans="1:13" ht="15.75" customHeight="1">
      <c r="A33" s="119">
        <v>26</v>
      </c>
      <c r="B33" s="121" t="s">
        <v>49</v>
      </c>
      <c r="C33" s="106"/>
      <c r="D33" s="107"/>
      <c r="E33" s="108"/>
      <c r="F33" s="109"/>
      <c r="G33" s="107"/>
      <c r="H33" s="108"/>
      <c r="I33" s="109"/>
      <c r="J33" s="110"/>
      <c r="K33" s="111"/>
      <c r="L33" s="112"/>
      <c r="M33" s="105">
        <f t="shared" si="0"/>
        <v>0</v>
      </c>
    </row>
    <row r="34" spans="1:13" ht="15.75" customHeight="1">
      <c r="A34" s="119">
        <v>27</v>
      </c>
      <c r="B34" s="121" t="s">
        <v>40</v>
      </c>
      <c r="C34" s="106"/>
      <c r="D34" s="107"/>
      <c r="E34" s="108"/>
      <c r="F34" s="109"/>
      <c r="G34" s="107"/>
      <c r="H34" s="108"/>
      <c r="I34" s="109"/>
      <c r="J34" s="110"/>
      <c r="K34" s="111"/>
      <c r="L34" s="112"/>
      <c r="M34" s="105">
        <f t="shared" si="0"/>
        <v>0</v>
      </c>
    </row>
    <row r="35" spans="1:13" ht="15.75" customHeight="1">
      <c r="A35" s="119">
        <v>28</v>
      </c>
      <c r="B35" s="121" t="s">
        <v>32</v>
      </c>
      <c r="C35" s="106"/>
      <c r="D35" s="107"/>
      <c r="E35" s="108"/>
      <c r="F35" s="109"/>
      <c r="G35" s="107"/>
      <c r="H35" s="108"/>
      <c r="I35" s="109"/>
      <c r="J35" s="110"/>
      <c r="K35" s="111"/>
      <c r="L35" s="112"/>
      <c r="M35" s="105">
        <f t="shared" si="0"/>
        <v>0</v>
      </c>
    </row>
    <row r="36" spans="1:13" ht="15.75" customHeight="1">
      <c r="A36" s="119">
        <v>29</v>
      </c>
      <c r="B36" s="121" t="s">
        <v>48</v>
      </c>
      <c r="C36" s="106"/>
      <c r="D36" s="107"/>
      <c r="E36" s="108"/>
      <c r="F36" s="109"/>
      <c r="G36" s="107"/>
      <c r="H36" s="108"/>
      <c r="I36" s="109"/>
      <c r="J36" s="110"/>
      <c r="K36" s="111"/>
      <c r="L36" s="112"/>
      <c r="M36" s="105">
        <f t="shared" si="0"/>
        <v>0</v>
      </c>
    </row>
    <row r="37" spans="1:13" ht="15.75" customHeight="1" thickBot="1">
      <c r="A37" s="125">
        <v>30</v>
      </c>
      <c r="B37" s="126" t="s">
        <v>47</v>
      </c>
      <c r="C37" s="127"/>
      <c r="D37" s="128"/>
      <c r="E37" s="129"/>
      <c r="F37" s="130"/>
      <c r="G37" s="128"/>
      <c r="H37" s="129"/>
      <c r="I37" s="130"/>
      <c r="J37" s="131"/>
      <c r="K37" s="132"/>
      <c r="L37" s="133"/>
      <c r="M37" s="126">
        <f t="shared" si="0"/>
        <v>0</v>
      </c>
    </row>
    <row r="38" ht="15.75" customHeight="1"/>
    <row r="39" ht="15.75" customHeight="1"/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2017-04-20T04:29:21Z</dcterms:modified>
  <cp:category/>
  <cp:version/>
  <cp:contentType/>
  <cp:contentStatus/>
</cp:coreProperties>
</file>